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55519\Downloads\"/>
    </mc:Choice>
  </mc:AlternateContent>
  <xr:revisionPtr revIDLastSave="0" documentId="13_ncr:1_{6FE3E672-2DA7-4607-8F9E-B49788A02AE9}" xr6:coauthVersionLast="47" xr6:coauthVersionMax="47" xr10:uidLastSave="{00000000-0000-0000-0000-000000000000}"/>
  <workbookProtection workbookAlgorithmName="SHA-512" workbookHashValue="Bp7KVyoU2AkaR8Pa+46bre5+ei580AUQayOMOUqtRm5/IS2MMAUlGpiYpKMdPT1sjMD7SlJTAwdwOh4ih/Ilzg==" workbookSaltValue="wIytyz9bmjnxCaPFFpej9A==" workbookSpinCount="100000" lockStructure="1"/>
  <bookViews>
    <workbookView xWindow="-120" yWindow="-120" windowWidth="38640" windowHeight="15720" tabRatio="533" xr2:uid="{00000000-000D-0000-FFFF-FFFF00000000}"/>
  </bookViews>
  <sheets>
    <sheet name="Índice" sheetId="68" r:id="rId1"/>
    <sheet name="CCA" sheetId="100" r:id="rId2"/>
    <sheet name="CC1" sheetId="99" r:id="rId3"/>
    <sheet name="CC2" sheetId="101" r:id="rId4"/>
    <sheet name="Plan2" sheetId="130" state="hidden" r:id="rId5"/>
    <sheet name="BP Prudencial" sheetId="131" state="hidden" r:id="rId6"/>
    <sheet name="PL Adm" sheetId="132" state="hidden" r:id="rId7"/>
  </sheets>
  <externalReferences>
    <externalReference r:id="rId8"/>
    <externalReference r:id="rId9"/>
  </externalReferences>
  <definedNames>
    <definedName name="_xlnm._FilterDatabase" localSheetId="1" hidden="1">CCA!$B$9:$F$19</definedName>
    <definedName name="_Order1" hidden="1">255</definedName>
    <definedName name="_Order2" hidden="1">0</definedName>
    <definedName name="a" localSheetId="2" hidden="1">{#N/A,#N/A,TRUE,"Q PRÉ TOT";#N/A,#N/A,TRUE,"Q PRÉ ARBI"}</definedName>
    <definedName name="a" localSheetId="3" hidden="1">{#N/A,#N/A,TRUE,"Q PRÉ TOT";#N/A,#N/A,TRUE,"Q PRÉ ARBI"}</definedName>
    <definedName name="a" localSheetId="1" hidden="1">{#N/A,#N/A,TRUE,"Q PRÉ TOT";#N/A,#N/A,TRUE,"Q PRÉ ARBI"}</definedName>
    <definedName name="a" hidden="1">{#N/A,#N/A,TRUE,"Q PRÉ TOT";#N/A,#N/A,TRUE,"Q PRÉ ARBI"}</definedName>
    <definedName name="AAA_DOCTOPS" hidden="1">"AAA_SET"</definedName>
    <definedName name="bbb" hidden="1">{#N/A,#N/A,TRUE,"Q PRÉ TOT";#N/A,#N/A,TRUE,"Q PRÉ ARBI"}</definedName>
    <definedName name="bcn" localSheetId="2" hidden="1">{#N/A,#N/A,FALSE,"MATREAL";#N/A,#N/A,FALSE,"MATNOR";#N/A,#N/A,FALSE,"MATSTR"}</definedName>
    <definedName name="bcn" localSheetId="3" hidden="1">{#N/A,#N/A,FALSE,"MATREAL";#N/A,#N/A,FALSE,"MATNOR";#N/A,#N/A,FALSE,"MATSTR"}</definedName>
    <definedName name="bcn" localSheetId="1" hidden="1">{#N/A,#N/A,FALSE,"MATREAL";#N/A,#N/A,FALSE,"MATNOR";#N/A,#N/A,FALSE,"MATSTR"}</definedName>
    <definedName name="bcn" hidden="1">{#N/A,#N/A,FALSE,"MATREAL";#N/A,#N/A,FALSE,"MATNOR";#N/A,#N/A,FALSE,"MATSTR"}</definedName>
    <definedName name="BLPH1" hidden="1">[1]Ptax!$A$3</definedName>
    <definedName name="BLPH2" hidden="1">[1]Ptax!$D$3</definedName>
    <definedName name="BLPH3001" hidden="1">[2]EURO!$AN$3</definedName>
    <definedName name="BLPH3004" hidden="1">[2]EURO!$AE$3</definedName>
    <definedName name="BLPH3005" hidden="1">[2]EURO!$AB$3</definedName>
    <definedName name="BLPH3006" hidden="1">[2]EURO!$V$3</definedName>
    <definedName name="BLPH3007" hidden="1">[2]EURO!$AK$3</definedName>
    <definedName name="BLPH3008" hidden="1">[2]EURO!$AH$3</definedName>
    <definedName name="BLPH3011" hidden="1">[2]EURO!$P$3</definedName>
    <definedName name="BLPH3012" hidden="1">[2]EURO!$Y$3</definedName>
    <definedName name="BLPH3013" hidden="1">[2]EURO!$S$3</definedName>
    <definedName name="BLPH3014" hidden="1">[2]EURO!$M$3</definedName>
    <definedName name="BLPH3015" hidden="1">[2]EURO!$J$3</definedName>
    <definedName name="BLPH3016" hidden="1">[2]EURO!$G$3</definedName>
    <definedName name="BLPH3017" hidden="1">[2]EURO!$D$3</definedName>
    <definedName name="BLPH3018" hidden="1">[2]EURO!$A$3</definedName>
    <definedName name="cccccccc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omite" localSheetId="2" hidden="1">{#N/A,#N/A,FALSE,"MATREAL";#N/A,#N/A,FALSE,"MATNOR";#N/A,#N/A,FALSE,"MATSTR"}</definedName>
    <definedName name="comite" localSheetId="3" hidden="1">{#N/A,#N/A,FALSE,"MATREAL";#N/A,#N/A,FALSE,"MATNOR";#N/A,#N/A,FALSE,"MATSTR"}</definedName>
    <definedName name="comite" localSheetId="1" hidden="1">{#N/A,#N/A,FALSE,"MATREAL";#N/A,#N/A,FALSE,"MATNOR";#N/A,#N/A,FALSE,"MATSTR"}</definedName>
    <definedName name="comite" hidden="1">{#N/A,#N/A,FALSE,"MATREAL";#N/A,#N/A,FALSE,"MATNOR";#N/A,#N/A,FALSE,"MATSTR"}</definedName>
    <definedName name="Desp2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SAASSWWS" hidden="1">{"assumptions and inputs",#N/A,FALSE,"valuation";"intermediate calculations",#N/A,FALSE,"valuation";"dollar conversion",#N/A,FALSE,"valuation";"analysis at various prices",#N/A,FALSE,"valuation"}</definedName>
    <definedName name="eu" localSheetId="2" hidden="1">{#N/A,#N/A,TRUE,"GRAFIC1";#N/A,#N/A,TRUE,"GRAFIC3";#N/A,#N/A,TRUE,"GRAF4"}</definedName>
    <definedName name="eu" localSheetId="3" hidden="1">{#N/A,#N/A,TRUE,"GRAFIC1";#N/A,#N/A,TRUE,"GRAFIC3";#N/A,#N/A,TRUE,"GRAF4"}</definedName>
    <definedName name="eu" localSheetId="1" hidden="1">{#N/A,#N/A,TRUE,"GRAFIC1";#N/A,#N/A,TRUE,"GRAFIC3";#N/A,#N/A,TRUE,"GRAF4"}</definedName>
    <definedName name="eu" hidden="1">{#N/A,#N/A,TRUE,"GRAFIC1";#N/A,#N/A,TRUE,"GRAFIC3";#N/A,#N/A,TRUE,"GRAF4"}</definedName>
    <definedName name="fui" localSheetId="2" hidden="1">{#N/A,#N/A,FALSE,"MATREAL";#N/A,#N/A,FALSE,"MATNOR";#N/A,#N/A,FALSE,"MATSTR"}</definedName>
    <definedName name="fui" localSheetId="3" hidden="1">{#N/A,#N/A,FALSE,"MATREAL";#N/A,#N/A,FALSE,"MATNOR";#N/A,#N/A,FALSE,"MATSTR"}</definedName>
    <definedName name="fui" localSheetId="1" hidden="1">{#N/A,#N/A,FALSE,"MATREAL";#N/A,#N/A,FALSE,"MATNOR";#N/A,#N/A,FALSE,"MATSTR"}</definedName>
    <definedName name="fui" hidden="1">{#N/A,#N/A,FALSE,"MATREAL";#N/A,#N/A,FALSE,"MATNOR";#N/A,#N/A,FALSE,"MATSTR"}</definedName>
    <definedName name="g" localSheetId="2" hidden="1">{"assumptions and inputs",#N/A,FALSE,"valuation";"intermediate calculations",#N/A,FALSE,"valuation";"dollar conversion",#N/A,FALSE,"valuation";"analysis at various prices",#N/A,FALSE,"valuation"}</definedName>
    <definedName name="g" localSheetId="3" hidden="1">{"assumptions and inputs",#N/A,FALSE,"valuation";"intermediate calculations",#N/A,FALSE,"valuation";"dollar conversion",#N/A,FALSE,"valuation";"analysis at various prices",#N/A,FALSE,"valuation"}</definedName>
    <definedName name="g" localSheetId="1" hidden="1">{"assumptions and inputs",#N/A,FALSE,"valuation";"intermediate calculations",#N/A,FALSE,"valuation";"dollar conversion",#N/A,FALSE,"valuation";"analysis at various prices",#N/A,FALSE,"valuation"}</definedName>
    <definedName name="g" hidden="1">{"assumptions and inputs",#N/A,FALSE,"valuation";"intermediate calculations",#N/A,FALSE,"valuation";"dollar conversion",#N/A,FALSE,"valuation";"analysis at various prices",#N/A,FALSE,"valuation"}</definedName>
    <definedName name="HTML_CodePage" hidden="1">1252</definedName>
    <definedName name="HTML_Control" localSheetId="2" hidden="1">{"'ec X reg'!$C$27:$F$31","'ec X reg'!$C$27:$F$31","'cobert reg(-)ant'!$B$8:$D$20","'ec X reg'!$C$27:$F$31"}</definedName>
    <definedName name="HTML_Control" localSheetId="3" hidden="1">{"'ec X reg'!$C$27:$F$31","'ec X reg'!$C$27:$F$31","'cobert reg(-)ant'!$B$8:$D$20","'ec X reg'!$C$27:$F$31"}</definedName>
    <definedName name="HTML_Control" localSheetId="1" hidden="1">{"'ec X reg'!$C$27:$F$31","'ec X reg'!$C$27:$F$31","'cobert reg(-)ant'!$B$8:$D$20","'ec X reg'!$C$27:$F$31"}</definedName>
    <definedName name="HTML_Control" hidden="1">{"'ec X reg'!$C$27:$F$31","'ec X reg'!$C$27:$F$31","'cobert reg(-)ant'!$B$8:$D$20","'ec X reg'!$C$27:$F$31"}</definedName>
    <definedName name="HTML_Description" hidden="1">""</definedName>
    <definedName name="HTML_Email" hidden="1">"rogerio.lelis@unibanco.com.br"</definedName>
    <definedName name="HTML_Header" hidden="1">"março de 2001"</definedName>
    <definedName name="HTML_LastUpdate" hidden="1">"13/07/01"</definedName>
    <definedName name="HTML_LineAfter" hidden="1">TRUE</definedName>
    <definedName name="HTML_LineBefore" hidden="1">TRUE</definedName>
    <definedName name="HTML_Name" hidden="1">"Global Risk Management"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"C:\Rogério\Alocação\01_03\UBB\Consolidado\Alocação_mar01.htm"</definedName>
    <definedName name="HTML_PathTemplate" hidden="1">"C:\Rogério\Alocação\01_03\UBB\Consolidado\alocação_0103.htm"</definedName>
    <definedName name="HTML_Title" hidden="1">"Alocação de Capital"</definedName>
    <definedName name="ik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kkk" hidden="1">{#N/A,#N/A,TRUE,"Q PRÉ TOT";#N/A,#N/A,TRUE,"Q PRÉ ARBI"}</definedName>
    <definedName name="kl" hidden="1">{#N/A,#N/A,TRUE,"Q PRÉ TOT";#N/A,#N/A,TRUE,"Q PRÉ ARBI"}</definedName>
    <definedName name="limcount" hidden="1">1</definedName>
    <definedName name="o" localSheetId="2" hidden="1">{#N/A,#N/A,TRUE,"Q PRÉ TOT";#N/A,#N/A,TRUE,"Q PRÉ ARBI"}</definedName>
    <definedName name="o" localSheetId="3" hidden="1">{#N/A,#N/A,TRUE,"Q PRÉ TOT";#N/A,#N/A,TRUE,"Q PRÉ ARBI"}</definedName>
    <definedName name="o" localSheetId="1" hidden="1">{#N/A,#N/A,TRUE,"Q PRÉ TOT";#N/A,#N/A,TRUE,"Q PRÉ ARBI"}</definedName>
    <definedName name="o" hidden="1">{#N/A,#N/A,TRUE,"Q PRÉ TOT";#N/A,#N/A,TRUE,"Q PRÉ ARBI"}</definedName>
    <definedName name="P" localSheetId="2" hidden="1">{"assumptions and inputs",#N/A,FALSE,"valuation";"intermediate calculations",#N/A,FALSE,"valuation";"dollar conversion",#N/A,FALSE,"valuation";"analysis at various prices",#N/A,FALSE,"valuation"}</definedName>
    <definedName name="P" localSheetId="3" hidden="1">{"assumptions and inputs",#N/A,FALSE,"valuation";"intermediate calculations",#N/A,FALSE,"valuation";"dollar conversion",#N/A,FALSE,"valuation";"analysis at various prices",#N/A,FALSE,"valuation"}</definedName>
    <definedName name="P" localSheetId="1" hidden="1">{"assumptions and inputs",#N/A,FALSE,"valuation";"intermediate calculations",#N/A,FALSE,"valuation";"dollar conversion",#N/A,FALSE,"valuation";"analysis at various prices",#N/A,FALSE,"valuation"}</definedName>
    <definedName name="P" hidden="1">{"assumptions and inputs",#N/A,FALSE,"valuation";"intermediate calculations",#N/A,FALSE,"valuation";"dollar conversion",#N/A,FALSE,"valuation";"analysis at various prices",#N/A,FALSE,"valuation"}</definedName>
    <definedName name="pç" hidden="1">{#N/A,#N/A,FALSE,"grafi_di";#N/A,#N/A,FALSE,"grafi_dol";#N/A,#N/A,FALSE,"grafi_u$";#N/A,#N/A,FALSE,"grafi_acoes"}</definedName>
    <definedName name="PLANNBCE20201" localSheetId="2" hidden="1">{#N/A,#N/A,FALSE,"NTN-150297-2";#N/A,#N/A,FALSE,"NTN-150297-4";#N/A,#N/A,FALSE,"NTN- 010397"}</definedName>
    <definedName name="PLANNBCE20201" localSheetId="3" hidden="1">{#N/A,#N/A,FALSE,"NTN-150297-2";#N/A,#N/A,FALSE,"NTN-150297-4";#N/A,#N/A,FALSE,"NTN- 010397"}</definedName>
    <definedName name="PLANNBCE20201" localSheetId="1" hidden="1">{#N/A,#N/A,FALSE,"NTN-150297-2";#N/A,#N/A,FALSE,"NTN-150297-4";#N/A,#N/A,FALSE,"NTN- 010397"}</definedName>
    <definedName name="PLANNBCE20201" hidden="1">{#N/A,#N/A,FALSE,"NTN-150297-2";#N/A,#N/A,FALSE,"NTN-150297-4";#N/A,#N/A,FALSE,"NTN- 010397"}</definedName>
    <definedName name="Previ" localSheetId="2" hidden="1">{#N/A,#N/A,FALSE,"MATREAL";#N/A,#N/A,FALSE,"MATNOR";#N/A,#N/A,FALSE,"MATSTR"}</definedName>
    <definedName name="Previ" localSheetId="3" hidden="1">{#N/A,#N/A,FALSE,"MATREAL";#N/A,#N/A,FALSE,"MATNOR";#N/A,#N/A,FALSE,"MATSTR"}</definedName>
    <definedName name="Previ" localSheetId="1" hidden="1">{#N/A,#N/A,FALSE,"MATREAL";#N/A,#N/A,FALSE,"MATNOR";#N/A,#N/A,FALSE,"MATSTR"}</definedName>
    <definedName name="Previ" hidden="1">{#N/A,#N/A,FALSE,"MATREAL";#N/A,#N/A,FALSE,"MATNOR";#N/A,#N/A,FALSE,"MATSTR"}</definedName>
    <definedName name="Previdência" localSheetId="2" hidden="1">{#N/A,#N/A,TRUE,"Q PRÉ TOT";#N/A,#N/A,TRUE,"Q PRÉ ARBI"}</definedName>
    <definedName name="Previdência" localSheetId="3" hidden="1">{#N/A,#N/A,TRUE,"Q PRÉ TOT";#N/A,#N/A,TRUE,"Q PRÉ ARBI"}</definedName>
    <definedName name="Previdência" localSheetId="1" hidden="1">{#N/A,#N/A,TRUE,"Q PRÉ TOT";#N/A,#N/A,TRUE,"Q PRÉ ARBI"}</definedName>
    <definedName name="Previdência" hidden="1">{#N/A,#N/A,TRUE,"Q PRÉ TOT";#N/A,#N/A,TRUE,"Q PRÉ ARBI"}</definedName>
    <definedName name="q" localSheetId="2" hidden="1">{#N/A,#N/A,FALSE,"GRAFIC1";#N/A,#N/A,FALSE,"GRAFIC3";#N/A,#N/A,FALSE,"GRAF4"}</definedName>
    <definedName name="q" localSheetId="3" hidden="1">{#N/A,#N/A,FALSE,"GRAFIC1";#N/A,#N/A,FALSE,"GRAFIC3";#N/A,#N/A,FALSE,"GRAF4"}</definedName>
    <definedName name="q" localSheetId="1" hidden="1">{#N/A,#N/A,FALSE,"GRAFIC1";#N/A,#N/A,FALSE,"GRAFIC3";#N/A,#N/A,FALSE,"GRAF4"}</definedName>
    <definedName name="q" hidden="1">{#N/A,#N/A,FALSE,"GRAFIC1";#N/A,#N/A,FALSE,"GRAFIC3";#N/A,#N/A,FALSE,"GRAF4"}</definedName>
    <definedName name="RCExpFPRa" localSheetId="2" hidden="1">{#N/A,#N/A,FALSE,"NTN-150297-2";#N/A,#N/A,FALSE,"NTN-150297-4";#N/A,#N/A,FALSE,"NTN- 010397"}</definedName>
    <definedName name="RCExpFPRa" localSheetId="3" hidden="1">{#N/A,#N/A,FALSE,"NTN-150297-2";#N/A,#N/A,FALSE,"NTN-150297-4";#N/A,#N/A,FALSE,"NTN- 010397"}</definedName>
    <definedName name="RCExpFPRa" localSheetId="1" hidden="1">{#N/A,#N/A,FALSE,"NTN-150297-2";#N/A,#N/A,FALSE,"NTN-150297-4";#N/A,#N/A,FALSE,"NTN- 010397"}</definedName>
    <definedName name="RCExpFPRa" hidden="1">{#N/A,#N/A,FALSE,"NTN-150297-2";#N/A,#N/A,FALSE,"NTN-150297-4";#N/A,#N/A,FALSE,"NTN- 010397"}</definedName>
    <definedName name="renata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s" localSheetId="2" hidden="1">{#N/A,#N/A,TRUE,"Q PRÉ TOT";#N/A,#N/A,TRUE,"Q PRÉ ARBI"}</definedName>
    <definedName name="s" localSheetId="3" hidden="1">{#N/A,#N/A,TRUE,"Q PRÉ TOT";#N/A,#N/A,TRUE,"Q PRÉ ARBI"}</definedName>
    <definedName name="s" localSheetId="1" hidden="1">{#N/A,#N/A,TRUE,"Q PRÉ TOT";#N/A,#N/A,TRUE,"Q PRÉ ARBI"}</definedName>
    <definedName name="s" hidden="1">{#N/A,#N/A,TRUE,"Q PRÉ TOT";#N/A,#N/A,TRUE,"Q PRÉ ARBI"}</definedName>
    <definedName name="SAPBEXhrIndnt" hidden="1">"Wide"</definedName>
    <definedName name="SAPsysID" hidden="1">"708C5W7SBKP804JT78WJ0JNKI"</definedName>
    <definedName name="SAPwbID" hidden="1">"ARS"</definedName>
    <definedName name="SASAS" hidden="1">{#N/A,#N/A,FALSE,"MATREAL";#N/A,#N/A,FALSE,"MATNOR";#N/A,#N/A,FALSE,"MATSTR"}</definedName>
    <definedName name="se" localSheetId="2" hidden="1">{#N/A,#N/A,FALSE,"grafi_di";#N/A,#N/A,FALSE,"grafi_dol";#N/A,#N/A,FALSE,"grafi_u$";#N/A,#N/A,FALSE,"grafi_acoes"}</definedName>
    <definedName name="se" localSheetId="3" hidden="1">{#N/A,#N/A,FALSE,"grafi_di";#N/A,#N/A,FALSE,"grafi_dol";#N/A,#N/A,FALSE,"grafi_u$";#N/A,#N/A,FALSE,"grafi_acoes"}</definedName>
    <definedName name="se" localSheetId="1" hidden="1">{#N/A,#N/A,FALSE,"grafi_di";#N/A,#N/A,FALSE,"grafi_dol";#N/A,#N/A,FALSE,"grafi_u$";#N/A,#N/A,FALSE,"grafi_acoes"}</definedName>
    <definedName name="se" hidden="1">{#N/A,#N/A,FALSE,"grafi_di";#N/A,#N/A,FALSE,"grafi_dol";#N/A,#N/A,FALSE,"grafi_u$";#N/A,#N/A,FALSE,"grafi_acoes"}</definedName>
    <definedName name="swap" localSheetId="2" hidden="1">{#N/A,#N/A,TRUE,"Q PRÉ TOT";#N/A,#N/A,TRUE,"Q PRÉ ARBI"}</definedName>
    <definedName name="swap" localSheetId="3" hidden="1">{#N/A,#N/A,TRUE,"Q PRÉ TOT";#N/A,#N/A,TRUE,"Q PRÉ ARBI"}</definedName>
    <definedName name="swap" localSheetId="1" hidden="1">{#N/A,#N/A,TRUE,"Q PRÉ TOT";#N/A,#N/A,TRUE,"Q PRÉ ARBI"}</definedName>
    <definedName name="swap" hidden="1">{#N/A,#N/A,TRUE,"Q PRÉ TOT";#N/A,#N/A,TRUE,"Q PRÉ ARBI"}</definedName>
    <definedName name="teste" localSheetId="2" hidden="1">{#N/A,#N/A,TRUE,"GRAFIC1";#N/A,#N/A,TRUE,"GRAFIC3";#N/A,#N/A,TRUE,"GRAF4"}</definedName>
    <definedName name="teste" localSheetId="3" hidden="1">{#N/A,#N/A,TRUE,"GRAFIC1";#N/A,#N/A,TRUE,"GRAFIC3";#N/A,#N/A,TRUE,"GRAF4"}</definedName>
    <definedName name="teste" localSheetId="1" hidden="1">{#N/A,#N/A,TRUE,"GRAFIC1";#N/A,#N/A,TRUE,"GRAFIC3";#N/A,#N/A,TRUE,"GRAF4"}</definedName>
    <definedName name="teste" hidden="1">{#N/A,#N/A,TRUE,"GRAFIC1";#N/A,#N/A,TRUE,"GRAFIC3";#N/A,#N/A,TRUE,"GRAF4"}</definedName>
    <definedName name="TTTTTTT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anessa" localSheetId="2" hidden="1">{#N/A,#N/A,TRUE,"Q PRÉ TOT";#N/A,#N/A,TRUE,"Q PRÉ ARBI"}</definedName>
    <definedName name="vanessa" localSheetId="3" hidden="1">{#N/A,#N/A,TRUE,"Q PRÉ TOT";#N/A,#N/A,TRUE,"Q PRÉ ARBI"}</definedName>
    <definedName name="vanessa" localSheetId="1" hidden="1">{#N/A,#N/A,TRUE,"Q PRÉ TOT";#N/A,#N/A,TRUE,"Q PRÉ ARBI"}</definedName>
    <definedName name="vanessa" hidden="1">{#N/A,#N/A,TRUE,"Q PRÉ TOT";#N/A,#N/A,TRUE,"Q PRÉ ARBI"}</definedName>
    <definedName name="vf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" localSheetId="2" hidden="1">{#N/A,#N/A,TRUE,"GRAFIC1";#N/A,#N/A,TRUE,"GRAFIC3";#N/A,#N/A,TRUE,"GRAF4"}</definedName>
    <definedName name="w" localSheetId="3" hidden="1">{#N/A,#N/A,TRUE,"GRAFIC1";#N/A,#N/A,TRUE,"GRAFIC3";#N/A,#N/A,TRUE,"GRAF4"}</definedName>
    <definedName name="w" localSheetId="1" hidden="1">{#N/A,#N/A,TRUE,"GRAFIC1";#N/A,#N/A,TRUE,"GRAFIC3";#N/A,#N/A,TRUE,"GRAF4"}</definedName>
    <definedName name="w" hidden="1">{#N/A,#N/A,TRUE,"GRAFIC1";#N/A,#N/A,TRUE,"GRAFIC3";#N/A,#N/A,TRUE,"GRAF4"}</definedName>
    <definedName name="wef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Buyers._.analysis." localSheetId="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3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localSheetId="1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COMPARA." localSheetId="2" hidden="1">{#N/A,#N/A,FALSE,"grafi_di";#N/A,#N/A,FALSE,"grafi_dol";#N/A,#N/A,FALSE,"grafi_u$";#N/A,#N/A,FALSE,"grafi_acoes"}</definedName>
    <definedName name="wrn.COMPARA." localSheetId="3" hidden="1">{#N/A,#N/A,FALSE,"grafi_di";#N/A,#N/A,FALSE,"grafi_dol";#N/A,#N/A,FALSE,"grafi_u$";#N/A,#N/A,FALSE,"grafi_acoes"}</definedName>
    <definedName name="wrn.COMPARA." localSheetId="1" hidden="1">{#N/A,#N/A,FALSE,"grafi_di";#N/A,#N/A,FALSE,"grafi_dol";#N/A,#N/A,FALSE,"grafi_u$";#N/A,#N/A,FALSE,"grafi_acoes"}</definedName>
    <definedName name="wrn.COMPARA." hidden="1">{#N/A,#N/A,FALSE,"grafi_di";#N/A,#N/A,FALSE,"grafi_dol";#N/A,#N/A,FALSE,"grafi_u$";#N/A,#N/A,FALSE,"grafi_acoes"}</definedName>
    <definedName name="wrn.GRAFICO." localSheetId="2" hidden="1">{#N/A,#N/A,TRUE,"GRAFIC1";#N/A,#N/A,TRUE,"GRAFIC3";#N/A,#N/A,TRUE,"GRAF4"}</definedName>
    <definedName name="wrn.GRAFICO." localSheetId="3" hidden="1">{#N/A,#N/A,TRUE,"GRAFIC1";#N/A,#N/A,TRUE,"GRAFIC3";#N/A,#N/A,TRUE,"GRAF4"}</definedName>
    <definedName name="wrn.GRAFICO." localSheetId="1" hidden="1">{#N/A,#N/A,TRUE,"GRAFIC1";#N/A,#N/A,TRUE,"GRAFIC3";#N/A,#N/A,TRUE,"GRAF4"}</definedName>
    <definedName name="wrn.GRAFICO." hidden="1">{#N/A,#N/A,TRUE,"GRAFIC1";#N/A,#N/A,TRUE,"GRAFIC3";#N/A,#N/A,TRUE,"GRAF4"}</definedName>
    <definedName name="wrn.GRAFICOS." localSheetId="2" hidden="1">{#N/A,#N/A,FALSE,"GRAFIC1";#N/A,#N/A,FALSE,"GRAFIC3";#N/A,#N/A,FALSE,"GRAF4"}</definedName>
    <definedName name="wrn.GRAFICOS." localSheetId="3" hidden="1">{#N/A,#N/A,FALSE,"GRAFIC1";#N/A,#N/A,FALSE,"GRAFIC3";#N/A,#N/A,FALSE,"GRAF4"}</definedName>
    <definedName name="wrn.GRAFICOS." localSheetId="1" hidden="1">{#N/A,#N/A,FALSE,"GRAFIC1";#N/A,#N/A,FALSE,"GRAFIC3";#N/A,#N/A,FALSE,"GRAF4"}</definedName>
    <definedName name="wrn.GRAFICOS." hidden="1">{#N/A,#N/A,FALSE,"GRAFIC1";#N/A,#N/A,FALSE,"GRAFIC3";#N/A,#N/A,FALSE,"GRAF4"}</definedName>
    <definedName name="wrn.matriz." localSheetId="2" hidden="1">{#N/A,#N/A,FALSE,"MATREAL";#N/A,#N/A,FALSE,"MATNOR";#N/A,#N/A,FALSE,"MATSTR"}</definedName>
    <definedName name="wrn.matriz." localSheetId="3" hidden="1">{#N/A,#N/A,FALSE,"MATREAL";#N/A,#N/A,FALSE,"MATNOR";#N/A,#N/A,FALSE,"MATSTR"}</definedName>
    <definedName name="wrn.matriz." localSheetId="1" hidden="1">{#N/A,#N/A,FALSE,"MATREAL";#N/A,#N/A,FALSE,"MATNOR";#N/A,#N/A,FALSE,"MATSTR"}</definedName>
    <definedName name="wrn.matriz." hidden="1">{#N/A,#N/A,FALSE,"MATREAL";#N/A,#N/A,FALSE,"MATNOR";#N/A,#N/A,FALSE,"MATSTR"}</definedName>
    <definedName name="wrn.NTNS." localSheetId="2" hidden="1">{#N/A,#N/A,FALSE,"NTN-150297-2";#N/A,#N/A,FALSE,"NTN-150297-4";#N/A,#N/A,FALSE,"NTN- 010397"}</definedName>
    <definedName name="wrn.NTNS." localSheetId="3" hidden="1">{#N/A,#N/A,FALSE,"NTN-150297-2";#N/A,#N/A,FALSE,"NTN-150297-4";#N/A,#N/A,FALSE,"NTN- 010397"}</definedName>
    <definedName name="wrn.NTNS." localSheetId="1" hidden="1">{#N/A,#N/A,FALSE,"NTN-150297-2";#N/A,#N/A,FALSE,"NTN-150297-4";#N/A,#N/A,FALSE,"NTN- 010397"}</definedName>
    <definedName name="wrn.NTNS." hidden="1">{#N/A,#N/A,FALSE,"NTN-150297-2";#N/A,#N/A,FALSE,"NTN-150297-4";#N/A,#N/A,FALSE,"NTN- 010397"}</definedName>
    <definedName name="wrn.output." localSheetId="2" hidden="1">{"assumptions and inputs",#N/A,FALSE,"valuation";"intermediate calculations",#N/A,FALSE,"valuation";"dollar conversion",#N/A,FALSE,"valuation";"analysis at various prices",#N/A,FALSE,"valuation"}</definedName>
    <definedName name="wrn.output." localSheetId="3" hidden="1">{"assumptions and inputs",#N/A,FALSE,"valuation";"intermediate calculations",#N/A,FALSE,"valuation";"dollar conversion",#N/A,FALSE,"valuation";"analysis at various prices",#N/A,FALSE,"valuation"}</definedName>
    <definedName name="wrn.output." localSheetId="1" hidden="1">{"assumptions and inputs",#N/A,FALSE,"valuation";"intermediate calculations",#N/A,FALSE,"valuation";"dollar conversion",#N/A,FALSE,"valuation";"analysis at various prices",#N/A,FALSE,"valuation"}</definedName>
    <definedName name="wrn.output." hidden="1">{"assumptions and inputs",#N/A,FALSE,"valuation";"intermediate calculations",#N/A,FALSE,"valuation";"dollar conversion",#N/A,FALSE,"valuation";"analysis at various prices",#N/A,FALSE,"valuation"}</definedName>
    <definedName name="wrn.Project._.Banespa1." localSheetId="2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3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localSheetId="1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SWAPRÉ." localSheetId="2" hidden="1">{#N/A,#N/A,TRUE,"Q PRÉ TOT";#N/A,#N/A,TRUE,"Q PRÉ ARBI"}</definedName>
    <definedName name="wrn.SWAPRÉ." localSheetId="3" hidden="1">{#N/A,#N/A,TRUE,"Q PRÉ TOT";#N/A,#N/A,TRUE,"Q PRÉ ARBI"}</definedName>
    <definedName name="wrn.SWAPRÉ." localSheetId="1" hidden="1">{#N/A,#N/A,TRUE,"Q PRÉ TOT";#N/A,#N/A,TRUE,"Q PRÉ ARBI"}</definedName>
    <definedName name="wrn.SWAPRÉ." hidden="1">{#N/A,#N/A,TRUE,"Q PRÉ TOT";#N/A,#N/A,TRUE,"Q PRÉ ARBI"}</definedName>
    <definedName name="wrn1.output" localSheetId="2" hidden="1">{"assumptions and inputs",#N/A,FALSE,"valuation";"intermediate calculations",#N/A,FALSE,"valuation";"dollar conversion",#N/A,FALSE,"valuation";"analysis at various prices",#N/A,FALSE,"valuation"}</definedName>
    <definedName name="wrn1.output" localSheetId="3" hidden="1">{"assumptions and inputs",#N/A,FALSE,"valuation";"intermediate calculations",#N/A,FALSE,"valuation";"dollar conversion",#N/A,FALSE,"valuation";"analysis at various prices",#N/A,FALSE,"valuation"}</definedName>
    <definedName name="wrn1.output" localSheetId="1" hidden="1">{"assumptions and inputs",#N/A,FALSE,"valuation";"intermediate calculations",#N/A,FALSE,"valuation";"dollar conversion",#N/A,FALSE,"valuation";"analysis at various prices",#N/A,FALSE,"valuation"}</definedName>
    <definedName name="wrn1.output" hidden="1">{"assumptions and inputs",#N/A,FALSE,"valuation";"intermediate calculations",#N/A,FALSE,"valuation";"dollar conversion",#N/A,FALSE,"valuation";"analysis at various prices",#N/A,FALSE,"valuation"}</definedName>
    <definedName name="wwwww" localSheetId="2" hidden="1">{#N/A,#N/A,FALSE,"GRAFIC1";#N/A,#N/A,FALSE,"GRAFIC3";#N/A,#N/A,FALSE,"GRAF4"}</definedName>
    <definedName name="wwwww" localSheetId="3" hidden="1">{#N/A,#N/A,FALSE,"GRAFIC1";#N/A,#N/A,FALSE,"GRAFIC3";#N/A,#N/A,FALSE,"GRAF4"}</definedName>
    <definedName name="wwwww" localSheetId="1" hidden="1">{#N/A,#N/A,FALSE,"GRAFIC1";#N/A,#N/A,FALSE,"GRAFIC3";#N/A,#N/A,FALSE,"GRAF4"}</definedName>
    <definedName name="wwwww" hidden="1">{#N/A,#N/A,FALSE,"GRAFIC1";#N/A,#N/A,FALSE,"GRAFIC3";#N/A,#N/A,FALSE,"GRAF4"}</definedName>
    <definedName name="z" hidden="1">{"assumptions and inputs",#N/A,FALSE,"valuation";"intermediate calculations",#N/A,FALSE,"valuation";"dollar conversion",#N/A,FALSE,"valuation";"analysis at various prices",#N/A,FALSE,"valuation"}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99" l="1"/>
  <c r="D68" i="99"/>
  <c r="D80" i="99" l="1"/>
  <c r="D64" i="99"/>
  <c r="D18" i="99"/>
  <c r="D11" i="99"/>
  <c r="C69" i="101"/>
  <c r="C68" i="101"/>
  <c r="D59" i="101" l="1"/>
  <c r="D57" i="101"/>
  <c r="D50" i="101"/>
  <c r="D48" i="101"/>
  <c r="D42" i="101"/>
  <c r="D34" i="101"/>
  <c r="D29" i="101"/>
  <c r="D30" i="101"/>
  <c r="D27" i="101"/>
  <c r="D20" i="101"/>
  <c r="D18" i="101"/>
  <c r="D14" i="101"/>
  <c r="C59" i="101"/>
  <c r="C51" i="101"/>
  <c r="C50" i="101"/>
  <c r="C46" i="101"/>
  <c r="C48" i="101"/>
  <c r="C42" i="101"/>
  <c r="C34" i="101"/>
  <c r="D15" i="101" l="1"/>
  <c r="C30" i="101"/>
  <c r="C29" i="101"/>
  <c r="C27" i="101"/>
  <c r="C20" i="101"/>
  <c r="C18" i="101"/>
  <c r="C14" i="101"/>
  <c r="D53" i="101" l="1"/>
  <c r="D56" i="101"/>
  <c r="G4" i="101"/>
  <c r="C53" i="101"/>
  <c r="F4" i="101"/>
  <c r="C15" i="101"/>
  <c r="D10" i="99"/>
  <c r="C36" i="101" l="1"/>
  <c r="E1" i="132"/>
  <c r="C39" i="101" l="1"/>
  <c r="C52" i="101"/>
  <c r="C63" i="101" s="1"/>
  <c r="D52" i="101"/>
  <c r="D63" i="101" l="1"/>
  <c r="C64" i="101"/>
  <c r="D85" i="99"/>
  <c r="D77" i="99" l="1"/>
  <c r="D78" i="99" l="1"/>
  <c r="D46" i="101" l="1"/>
  <c r="D39" i="101"/>
  <c r="D23" i="101"/>
  <c r="D60" i="99"/>
  <c r="D61" i="99" s="1"/>
  <c r="D41" i="99"/>
  <c r="D14" i="99"/>
  <c r="D51" i="101" l="1"/>
  <c r="D64" i="101" s="1"/>
  <c r="D42" i="99"/>
  <c r="D36" i="101"/>
  <c r="D82" i="99" l="1"/>
  <c r="D62" i="99"/>
  <c r="D79" i="99" s="1"/>
  <c r="D84" i="99" s="1"/>
  <c r="D83" i="99" l="1"/>
</calcChain>
</file>

<file path=xl/sharedStrings.xml><?xml version="1.0" encoding="utf-8"?>
<sst xmlns="http://schemas.openxmlformats.org/spreadsheetml/2006/main" count="836" uniqueCount="399">
  <si>
    <t>Capital Principal</t>
  </si>
  <si>
    <t>Nível I</t>
  </si>
  <si>
    <t>a</t>
  </si>
  <si>
    <t>c</t>
  </si>
  <si>
    <t>b</t>
  </si>
  <si>
    <t>Total</t>
  </si>
  <si>
    <t>Número
da linha</t>
  </si>
  <si>
    <t>Capital Principal: instrumentos e reservas</t>
  </si>
  <si>
    <t>Valor (R$ mil)</t>
  </si>
  <si>
    <t>Referência do
balanço do
conglomerado</t>
  </si>
  <si>
    <t>Instrumentos Elegíveis ao Capital Principal</t>
  </si>
  <si>
    <t>Reservas de lucros</t>
  </si>
  <si>
    <t>Outras receitas e outras reservas</t>
  </si>
  <si>
    <t>Capital Principal: ajustes prudenciais</t>
  </si>
  <si>
    <t>Ágios pagos na aquisição de investimentos com fundamento em expectativa de rentabilidade futura</t>
  </si>
  <si>
    <t>(b)</t>
  </si>
  <si>
    <t>Ativos intangíveis</t>
  </si>
  <si>
    <t>(a)</t>
  </si>
  <si>
    <t>Créditos tributários decorrentes de prejuízos fiscais e de base negativa de Contribuição Social sobre o Lucro Líquido e os originados dessa contribuição relativos a períodos de apuração encerrados até 31 de dezembro de 1998</t>
  </si>
  <si>
    <t>Ativos atuariais relacionados a fundos de pensão de benefício definido</t>
  </si>
  <si>
    <t>do qual: oriundo de créditos tributários decorrentes de diferenças temporárias que dependam de geração de lucros ou receitas tributáveis futuras para sua realização</t>
  </si>
  <si>
    <t>Ajustes regulatórios nacionais</t>
  </si>
  <si>
    <t>26.a</t>
  </si>
  <si>
    <t>Ativos permanentes diferidos</t>
  </si>
  <si>
    <t>26.b</t>
  </si>
  <si>
    <t>26.d</t>
  </si>
  <si>
    <t>Aumento de capital social não autorizado</t>
  </si>
  <si>
    <t>26.e</t>
  </si>
  <si>
    <t>26.f</t>
  </si>
  <si>
    <t>Depósito para suprir deficiência de capital</t>
  </si>
  <si>
    <t>26.g</t>
  </si>
  <si>
    <t>Montante dos ativos intangíveis constituídos antes da entrada em vigor da Resolução nº 4.192, de 2013</t>
  </si>
  <si>
    <t>26.h</t>
  </si>
  <si>
    <t>Excesso dos recursos aplicados no Ativo Permanente</t>
  </si>
  <si>
    <t>26.i</t>
  </si>
  <si>
    <t>26.j</t>
  </si>
  <si>
    <t>Outras diferenças residuais relativas à metodologia de apuração do Capital Principal para fins regulatórios</t>
  </si>
  <si>
    <t>Total de deduções regulatórias ao Capital Principal</t>
  </si>
  <si>
    <t>Capital Complementar: instrumentos</t>
  </si>
  <si>
    <t>Instrumentos elegíveis ao Capital Complementar</t>
  </si>
  <si>
    <t>dos quais: classificados como capital social conforme as regras contábeis</t>
  </si>
  <si>
    <t>dos quais: classificados como passivo conforme as regras contábeis</t>
  </si>
  <si>
    <t>Instrumentos autorizados a compor o Capital Complementar antes da entrada em vigor da Resolução nº 4.192, de 2013</t>
  </si>
  <si>
    <t>Capital Complementar antes das deduções regulatórias</t>
  </si>
  <si>
    <t>Capital Complementar: deduções regulatórias</t>
  </si>
  <si>
    <t>41.b</t>
  </si>
  <si>
    <t>Participação de não controladores no Capital Complementar</t>
  </si>
  <si>
    <t>41.c</t>
  </si>
  <si>
    <t>Outras diferenças residuais relativas à metodologia de apuração do Capital Complementar para fins regulatórios</t>
  </si>
  <si>
    <t>Total de deduções regulatórias ao Capital Complementar</t>
  </si>
  <si>
    <t>Capital Complementar</t>
  </si>
  <si>
    <t>Nível II: instrumentos</t>
  </si>
  <si>
    <t>Instrumentos elegíveis ao Nível II</t>
  </si>
  <si>
    <t>(e)</t>
  </si>
  <si>
    <t>Instrumentos autorizados a compor o Nível II antes da entrada em vigor da Resolução nº 4.192, de 2013</t>
  </si>
  <si>
    <t>(d)</t>
  </si>
  <si>
    <t>da qual: instrumentos emitidos por subsidiárias antes da entrada em vigor da Resolução nº 4.192, de 2013</t>
  </si>
  <si>
    <t>Nível II antes das deduções regulatórias</t>
  </si>
  <si>
    <t>Nível II: deduções regulatórias</t>
  </si>
  <si>
    <t>56.b</t>
  </si>
  <si>
    <t>Participação de não controladores no Nível II</t>
  </si>
  <si>
    <t>56.c</t>
  </si>
  <si>
    <t>Outras diferenças residuais relativas à metodologia de apuração do Nível II para fins regulatórios</t>
  </si>
  <si>
    <t>Total de deduções regulatórias ao Nível II</t>
  </si>
  <si>
    <t>Nível II</t>
  </si>
  <si>
    <t>Índices de Basileia e Adicional de Capital Principal</t>
  </si>
  <si>
    <t>%</t>
  </si>
  <si>
    <t>Índice de Capital Principal (ICP)</t>
  </si>
  <si>
    <t>Índice de Nível I (IN1)</t>
  </si>
  <si>
    <t>Índice de Basileia (IB)</t>
  </si>
  <si>
    <t>Tipo</t>
  </si>
  <si>
    <t>Remuneração / Dividendos</t>
  </si>
  <si>
    <t>Número da linha</t>
  </si>
  <si>
    <t>Emissor</t>
  </si>
  <si>
    <t>Identificador único</t>
  </si>
  <si>
    <t>Lei aplicável ao instrumento</t>
  </si>
  <si>
    <t>Tipo de instrumento</t>
  </si>
  <si>
    <t>Classificação contábil</t>
  </si>
  <si>
    <t>Data original de emissão</t>
  </si>
  <si>
    <t>Perpétuo ou com vencimento</t>
  </si>
  <si>
    <t>Data original de vencimento</t>
  </si>
  <si>
    <t>Opção de resgate ou recompra</t>
  </si>
  <si>
    <t>Datas de resgate ou recompra subsequentes, se aplicável</t>
  </si>
  <si>
    <t>Remuneração ou dividendos fixos ou variáveis</t>
  </si>
  <si>
    <t>Taxa de remuneração e índice referenciado</t>
  </si>
  <si>
    <t>Existência de cláusulas que alterem prazos ou condições de remuneração pactuados ou outro incentivo para resgate</t>
  </si>
  <si>
    <t>Cumulativo ou não cumulativo</t>
  </si>
  <si>
    <t>Se conversível, em quais situações</t>
  </si>
  <si>
    <t>Se conversível, totalmente ou parcialmente</t>
  </si>
  <si>
    <t>Se conversível, taxa de conversão</t>
  </si>
  <si>
    <t>Se conversível, conversão obrigatória ou opcional</t>
  </si>
  <si>
    <t>Se conversível, especificar para qual tipo de instrumento</t>
  </si>
  <si>
    <t>Se conversível, especificar o emissor do instrumento para o qual pode ser convertido</t>
  </si>
  <si>
    <t>Características para a extinção do instrumento</t>
  </si>
  <si>
    <t>Se extinguível, em quais situações</t>
  </si>
  <si>
    <t>Se extinguível, totalmente ou parcialmente</t>
  </si>
  <si>
    <t>Se extinguível, permanentemente ou temporariamente</t>
  </si>
  <si>
    <t>Possui características que não serão aceitas após o tratamento temporário de que trata o art. 28 da Resolução n° 4.192, de 2013</t>
  </si>
  <si>
    <t>Se sim, especificar as características de que trata a linha anterior</t>
  </si>
  <si>
    <t>Caixa e equivalentes a caixa</t>
  </si>
  <si>
    <t>Instrumentos financeiros</t>
  </si>
  <si>
    <t>Operações de arrendamento mercantil</t>
  </si>
  <si>
    <t>Provisões para perdas esperadas associadas ao risco de crédito</t>
  </si>
  <si>
    <t>Créditos tributários</t>
  </si>
  <si>
    <t>Imobilizado de uso</t>
  </si>
  <si>
    <t>Depreciações e amortizações</t>
  </si>
  <si>
    <t>Outros ativos</t>
  </si>
  <si>
    <t>Provisões para redução ao valor recuperável de ativos</t>
  </si>
  <si>
    <t>Depósitos e demais instrumentos financeiros</t>
  </si>
  <si>
    <t>Provisões</t>
  </si>
  <si>
    <t>Outros passivos</t>
  </si>
  <si>
    <t>Total do passivo</t>
  </si>
  <si>
    <t>Patrimônio líquido</t>
  </si>
  <si>
    <t>Patrimônio líquido atribuído aos acionistas controladores</t>
  </si>
  <si>
    <t>Total do patrimônio líquido</t>
  </si>
  <si>
    <t>Total do passivo e patrimônio líquido</t>
  </si>
  <si>
    <t>Aplicações interfinanceiras de liquidez</t>
  </si>
  <si>
    <t>Depósitos compulsórios no Banco Central do Brasil</t>
  </si>
  <si>
    <t>Títulos e valores mobiliários</t>
  </si>
  <si>
    <t>Instrumentos financeiros derivativos</t>
  </si>
  <si>
    <t>Operações de crédito</t>
  </si>
  <si>
    <t>Outros Instrumentos financeiros</t>
  </si>
  <si>
    <t>Outros créditos</t>
  </si>
  <si>
    <t>Recursos de instituições financeiras</t>
  </si>
  <si>
    <t>Recursos de clientes</t>
  </si>
  <si>
    <t>Recursos de emissão de títulos</t>
  </si>
  <si>
    <t>Dívidas subordinadas</t>
  </si>
  <si>
    <t>Outros passivos financeiros</t>
  </si>
  <si>
    <t>Provisões técnicas de seguros e previdência</t>
  </si>
  <si>
    <t>Outras provisões</t>
  </si>
  <si>
    <t>Índice</t>
  </si>
  <si>
    <t>Créditos tributários de diferença temporária</t>
  </si>
  <si>
    <t>Composição do Patrimônio de Referência - PR (CC1)</t>
  </si>
  <si>
    <t>(c)+(d)+(e)</t>
  </si>
  <si>
    <t>Participação de não controladores nos instrumentos emitidos por subsidiárias do conglomerado prudencial e elegíveis ao seu Capital Principal</t>
  </si>
  <si>
    <t>Ajustes relativos ao valor de mercado dos instrumentos financeiros derivativos utilizados para hedge de fluxo de caixa de itens protegidos cujos ajustes de marcação a mercado não são registrados contabilmente</t>
  </si>
  <si>
    <t>Ações ou outros instrumentos de emissão própria autorizados a compor o Capital Principal da instituição ou conglomerado, adquiridos diretamente, indiretamente ou de forma sintética</t>
  </si>
  <si>
    <t>Valor total das deduções relativas às aquisições recíprocas de Capital Principal</t>
  </si>
  <si>
    <t>Valor total das deduções relativas às participações líquidas não significativas em Capital Principal de instituições autorizadas a funcionar pelo Banco Central do Brasil e de instituições financeiras no exterior não consolidadas e em capital social de empresas assemelhadas a instituições financeiras não consolidadas, sociedades seguradoras, resseguradoras, de capitalização e entidades abertas de previdência complementar</t>
  </si>
  <si>
    <t>Valor total das deduções relativas às participações líquidas significativas em Capital Principal de instituições autorizadas a funcionar pelo Banco Central do Brasil e de instituições financeiras no exterior não consolidadas e em capital social de empresas assemelhadas a instituições financeiras não consolidadas, sociedades seguradoras, resseguradoras, de capitalização e entidades abertas de previdência complementar, que exceda 10% do valor do Capital Principal da própria instituição ou conglomerado, desconsiderando deduções específicas</t>
  </si>
  <si>
    <t>Valor total das deduções relativas aos créditos tributários decorrentes de diferenças temporárias que dependam de geração de lucros ou receitas tributáveis futuras para sua realização, que exceda 10% do Capital Principal da própria instituição ou conglomerado, desconsiderando deduções específicas</t>
  </si>
  <si>
    <t>Valor que excede, de forma agregada, 15% do Capital Principal da própria instituição ou conglomerado</t>
  </si>
  <si>
    <t>do qual: oriundo de participações líquidas significativas em Capital Principal de instituições autorizadas a funcionar pelo Banco Central do Brasil e de instituições financeiras no exterior não consolidadas e em capital social de empresas assemelhadas a instituições financeiras não consolidadas, de sociedades seguradoras, resseguradoras, de capitalização e de entidades abertas de previdência complementar</t>
  </si>
  <si>
    <t>Investimentos em dependências, instituições financeiras controladas no exterior ou entidades não financeiras que componham o conglomerado, em relação às quais o Banco Central do Brasil não tenha acesso a informações, dados e documentos</t>
  </si>
  <si>
    <t>Excedente do valor ajustado de Capital Principal</t>
  </si>
  <si>
    <t>Destaque do PR, conforme Resolução nº 4.589, de 29 de junho de 2017</t>
  </si>
  <si>
    <t>Dedução aplicada ao Capital Principal decorrente de insuficiência de Capital Complementar e de Nível II para cobrir as respectivas deduções nesses componentes</t>
  </si>
  <si>
    <t>Participação de não controladores nos instrumentos emitidos por subsidiárias da instituição ou conglomerado e elegíveis ao seu Capital Complementar</t>
  </si>
  <si>
    <t>Ações ou outros instrumentos de emissão própria autorizados a compor o Capital Complementar da instituição ou conglomerado, adquiridos diretamente, indiretamente ou de forma sintética</t>
  </si>
  <si>
    <t>Valor total das deduções relativas às aquisições recíprocas de Capital Complementar</t>
  </si>
  <si>
    <t>Valor total das deduções relativas aos investimentos líquidos não significativos em Capital Complementar de instituições autorizadas a funcionar pelo Banco Central do Brasil e de instituições financeiras no exterior não consolidadas</t>
  </si>
  <si>
    <t>Valor total das deduções relativas aos investimentos líquidos significativos em Capital Complementar de instituições autorizadas a funcionar pelo Banco Central do Brasil e de instituições financeiras no exterior não consolidadas</t>
  </si>
  <si>
    <t>Dedução aplicada ao Capital Complementar decorrente de insuficiência de Nível II para cobrir a dedução nesse componente</t>
  </si>
  <si>
    <t>Participação de não controladores nos instrumentos emitidos por subsidiárias do conglomerado e elegíveis ao seu Nível II</t>
  </si>
  <si>
    <t>Ações ou outros instrumentos de emissão própria, autorizados a compor o Nível II da instituição ou conglomerado, adquiridos diretamente, indiretamente ou de forma sintética</t>
  </si>
  <si>
    <t>Valor total das deduções relativas às aquisições recíprocas de Nível II</t>
  </si>
  <si>
    <t>Valor total das deduções relativas aos investimentos líquidos não significativos em instrumentos de Nível II e em instrumentos reconhecidos como TLAC emitidos por instituições autorizadas a funcionar pelo Banco Central do Brasil ou por instituições financeiras no exterior não consolidadas</t>
  </si>
  <si>
    <t>Valor total das deduções relativas aos investimentos líquidos significativos em instrumentos de Nível II e em instrumentos reconhecidos como TLAC emitidos por instituições autorizadas a funcionar pelo Banco Central do Brasil ou por instituições financeiras no exterior não consolidadas</t>
  </si>
  <si>
    <t>Patrimônio de Referência</t>
  </si>
  <si>
    <t>Total de ativos ponderados pelo risco (RWA)</t>
  </si>
  <si>
    <t>Percentual do adicional de Capital Principal (em relação ao RWA)</t>
  </si>
  <si>
    <t>Capital Principal excedente ao montante utilizado para cumprimento dos requerimentos de capital, como proporção do RWA (%)</t>
  </si>
  <si>
    <t>Valor total, sujeito à ponderação de risco, das participações não significativas em Capital Principal de instituições autorizadas a funcionar pelo Banco Central do Brasil e de instituições financeiras no exterior não consolidas e em capital social de empresas assemelhadas a instituições financeiras não consolidadas, sociedades seguradoras, resseguradoras, de capitalização e entidades abertas de previdência complementar, bem como dos investimentos não significativos em Capital Complementar, em instrumentos de Nível II e em instrumentos reconhecidos como TLAC emitidos por instituições financeiras autorizadas a funcionar pelo Banco Central do Brasil ou por instituições financeiras no exterior não consolidadas</t>
  </si>
  <si>
    <t>Valor total, sujeito à ponderação de risco, das participações significativas em Capital Principal de instituições autorizadas a funcionar pelo Banco Central do Brasil e de instituições financeiras no exterior não consolidas e em capital social de empresas assemelhadas a instituições financeiras não consolidadas, sociedades seguradoras, resseguradoras, de capitalização e entidades abertas de previdência complementar</t>
  </si>
  <si>
    <t>Valor total, sujeito à ponderação de risco, de créditos tributários decorrentes de diferenças temporárias que dependam de geração de lucros ou receitas tributáveis futuras para sua realização, não deduzidos do Capital Principal</t>
  </si>
  <si>
    <t>Instrumentos autorizados a compor o PR antes da entrada em vigor da Resolução nº 4.192, de 2013 (aplicável entre 1º de janeiro de 2018 e 1º de janeiro de 2022)</t>
  </si>
  <si>
    <t>Limite atual para os instrumentos autorizados a compor o Capital Complementar antes da entrada em vigor da Resolução nº 4.192, de 2013</t>
  </si>
  <si>
    <t>Valor excluído do Capital Complementar devido ao limite da linha 82</t>
  </si>
  <si>
    <t>Limite atual para os instrumentos autorizados a compor o Nível II antes da entrada em vigor da Resolução nº 4.192, de 2013</t>
  </si>
  <si>
    <t>Valor excluído do Nível II devido ao limite da linha 84</t>
  </si>
  <si>
    <t>CC1</t>
  </si>
  <si>
    <t>Principais características dos instrumentos que compõem o Patrimônio de Referência - PR (CCA)</t>
  </si>
  <si>
    <t>34a</t>
  </si>
  <si>
    <t>Classificação do instrumento como componente do PR durante o tratamento temporário de que trata o art. 28 da Resolução nº 4.192, de 2013.</t>
  </si>
  <si>
    <t>Classificação do instrumento como componente do PR após o tratamento temporário de que trata a linha anterior</t>
  </si>
  <si>
    <t>Escopo da elegibilidade do instrumento</t>
  </si>
  <si>
    <t>Valor reconhecido no PR</t>
  </si>
  <si>
    <t>Valor de face do instrumento</t>
  </si>
  <si>
    <t>(1) Data de resgate ou recompra 
(2) Datas de resgate ou recompra condicionadas 
(3) Valor de resgate ou recompra</t>
  </si>
  <si>
    <t>Possibilidade de suspensão de pagamento de dividendos</t>
  </si>
  <si>
    <t>Completa discricionariedade, discricionariedade parcial ou mandatória</t>
  </si>
  <si>
    <t>Conversível ou não conversível</t>
  </si>
  <si>
    <t>Tipo de subordinação</t>
  </si>
  <si>
    <t>Posição na hierarquia de subordinação em caso de liquidação</t>
  </si>
  <si>
    <t>CCA</t>
  </si>
  <si>
    <t>Conciliação do Patrimônio de Referência (PR) com o balanço patrimonial (CC2)</t>
  </si>
  <si>
    <t>Valores do balanço patrimonial
no final do período</t>
  </si>
  <si>
    <t>Valores considerados para fins da regulamentação prudencial
no final do período</t>
  </si>
  <si>
    <t>Referência no balanço
do conglomerado</t>
  </si>
  <si>
    <t>Intangível</t>
  </si>
  <si>
    <t>Capital social</t>
  </si>
  <si>
    <t>Ações em Tesouraria</t>
  </si>
  <si>
    <t>Reserva de Capital</t>
  </si>
  <si>
    <t xml:space="preserve"> (b)</t>
  </si>
  <si>
    <t>Outros resultados abrangentes</t>
  </si>
  <si>
    <t>Participação minoritária nas controladas autorizadas pelo Bacen</t>
  </si>
  <si>
    <t>Participação superiores a 10% do Cap. Social de Entidades Controladas não Sujeitas à Autorização do Bacen</t>
  </si>
  <si>
    <t>Créditos tributários de prejuízo fiscal acumulado</t>
  </si>
  <si>
    <t>Conciliação do Patrimônio de Referência (PR) com o balanço patrimonial</t>
  </si>
  <si>
    <t>CC2</t>
  </si>
  <si>
    <t>Capital Principal antes dos ajustes prudenciais</t>
  </si>
  <si>
    <t>Ajustes prudenciais relativos a apreçamentos de instrumentos financeiros (PVA)</t>
  </si>
  <si>
    <t>do qual: adicional para conservação de capital - ACPConservação</t>
  </si>
  <si>
    <t>do qual: adicional contracíclico - ACPContracíclico</t>
  </si>
  <si>
    <t>do qual: Adicional de Importância Sistêmica de Capital Principal - ACPSistêmico</t>
  </si>
  <si>
    <t>Valores abaixo do limite de dedução antes da aplicação de fator de ponderação de risco</t>
  </si>
  <si>
    <t>Investimentos em participações em coligadas e controladas</t>
  </si>
  <si>
    <t>Obrigações fiscais diferidas</t>
  </si>
  <si>
    <t>Principais características dos instrumentos que compõem o Patrimônio de Referência –  PR</t>
  </si>
  <si>
    <t>R$ Mil</t>
  </si>
  <si>
    <t>do qual: montante elegível para Capital Principal</t>
  </si>
  <si>
    <t>do qual: montante elegível para Capital Complementar</t>
  </si>
  <si>
    <t>Lucros ou prejuízos acumulados</t>
  </si>
  <si>
    <t xml:space="preserve"> (f)</t>
  </si>
  <si>
    <t>Composição do Patrimônio de Referência – PR</t>
  </si>
  <si>
    <t>Anexos do Relatório de Gerenciamento de Riscos</t>
  </si>
  <si>
    <t>Tabelas de Composição de Capital</t>
  </si>
  <si>
    <t>Clique no item para visualizar a planilha</t>
  </si>
  <si>
    <t>Característica</t>
  </si>
  <si>
    <t>ATIVO</t>
  </si>
  <si>
    <t>PASSIVO</t>
  </si>
  <si>
    <t>Sinosserra Financeira S/A</t>
  </si>
  <si>
    <t>LFSN2100E1Y</t>
  </si>
  <si>
    <t>LFSN2100DWH</t>
  </si>
  <si>
    <t>LFSN2100DLB</t>
  </si>
  <si>
    <t>LFSN2100DFU</t>
  </si>
  <si>
    <t>LFSN2100DFT</t>
  </si>
  <si>
    <t>LFSN2100DLA</t>
  </si>
  <si>
    <t>Não elegível</t>
  </si>
  <si>
    <t>Conglomerado</t>
  </si>
  <si>
    <t>Letra financeira</t>
  </si>
  <si>
    <t>Passivo – custo amortizado</t>
  </si>
  <si>
    <t>Com vencimento</t>
  </si>
  <si>
    <t>Não</t>
  </si>
  <si>
    <t>N/A</t>
  </si>
  <si>
    <t>Fixo</t>
  </si>
  <si>
    <t>PRE 15% a.a</t>
  </si>
  <si>
    <t>Mandatório</t>
  </si>
  <si>
    <t>Cumulativo</t>
  </si>
  <si>
    <t>Não conversível</t>
  </si>
  <si>
    <t>Sim</t>
  </si>
  <si>
    <t>Serão extintos nas situações previstas no art. 20, inciso X, da Resolução CMN 4.192, de 01/03/2013</t>
  </si>
  <si>
    <t>Serão extintos nas situações previstas no art. 20, inciso X, da Resolução CMN 4.192, de 01/03/2014</t>
  </si>
  <si>
    <t>Serão extintos nas situações previstas no art. 20, inciso X, da Resolução CMN 4.192, de 01/03/2015</t>
  </si>
  <si>
    <t>Serão extintos nas situações previstas no art. 20, inciso X, da Resolução CMN 4.192, de 01/03/2016</t>
  </si>
  <si>
    <t>Serão extintos nas situações previstas no art. 20, inciso X, da Resolução CMN 4.192, de 01/03/2017</t>
  </si>
  <si>
    <t>Serão extintos nas situações previstas no art. 20, inciso X, da Resolução CMN 4.192, de 01/03/2018</t>
  </si>
  <si>
    <t>Serão extintos nas situações previstas no art. 20, inciso X, da Resolução CMN 4.192, de 01/03/2019</t>
  </si>
  <si>
    <t>Serão extintos nas situações previstas no art. 20, inciso X, da Resolução CMN 4.192, de 01/03/2020</t>
  </si>
  <si>
    <t>Sempre será extinto na sua totalidade</t>
  </si>
  <si>
    <t>Subordinado ao pagamento dos demais passivos da instituição emitente, com exceção do pagamento dos elementos que compõem o Capital Principal e o Capital Complementar.</t>
  </si>
  <si>
    <t>Permanente</t>
  </si>
  <si>
    <t>Contratual</t>
  </si>
  <si>
    <r>
      <rPr>
        <sz val="10"/>
        <color rgb="FF2D335F"/>
        <rFont val="Arial"/>
        <family val="2"/>
      </rPr>
      <t>R$ milhões</t>
    </r>
    <r>
      <rPr>
        <b/>
        <sz val="10"/>
        <color rgb="FF2D335F"/>
        <rFont val="Arial"/>
        <family val="2"/>
      </rPr>
      <t xml:space="preserve">
Contas de compensação</t>
    </r>
  </si>
  <si>
    <t>R$ mil</t>
  </si>
  <si>
    <t>Lei nº 12.249, de 11 de Junho de 2010  / Resolução CMN n° 4.955 de 21/10/2021 / Resolução CMN n° 5.007 de 24/3/2022</t>
  </si>
  <si>
    <t>SINOSSERRA FINANCEIRA S/A – SOCIEDADE DE CRÉDITO, FINANCIAMENTO E INVESTIMENTO</t>
  </si>
  <si>
    <t>Novo Hamburgo - RS</t>
  </si>
  <si>
    <t xml:space="preserve">Balanço Patrimonial </t>
  </si>
  <si>
    <t>Ativo</t>
  </si>
  <si>
    <t>Em Milhares de Reais</t>
  </si>
  <si>
    <t>Líder</t>
  </si>
  <si>
    <t>Prudencial</t>
  </si>
  <si>
    <t>30 de</t>
  </si>
  <si>
    <t>31 de</t>
  </si>
  <si>
    <t>Junho</t>
  </si>
  <si>
    <t>Dezembro</t>
  </si>
  <si>
    <t>Variação DFC &lt;&gt;</t>
  </si>
  <si>
    <t>Nota</t>
  </si>
  <si>
    <t>de 2022</t>
  </si>
  <si>
    <t>de 2021</t>
  </si>
  <si>
    <t>Circulante</t>
  </si>
  <si>
    <t>Disponibilidades</t>
  </si>
  <si>
    <t>Títulos e Valores Mobiliários e Instrumentos Financeiros Derivativos</t>
  </si>
  <si>
    <t>Carteira Própria</t>
  </si>
  <si>
    <t>Operações de Crédito</t>
  </si>
  <si>
    <t>Setor Privado</t>
  </si>
  <si>
    <t>(-) Provisão p/Créditos em Liquidação Duvidosa</t>
  </si>
  <si>
    <t>Outros Créditos</t>
  </si>
  <si>
    <t>Diversos</t>
  </si>
  <si>
    <t>Serviços Prestados a Receber</t>
  </si>
  <si>
    <t>Rendas a Receber</t>
  </si>
  <si>
    <t>Créditos Tributários</t>
  </si>
  <si>
    <t>Devedores Diversos</t>
  </si>
  <si>
    <t>Devedores Diversos - País</t>
  </si>
  <si>
    <t>Outros</t>
  </si>
  <si>
    <t>Outros Valores e Bens</t>
  </si>
  <si>
    <t>Outros valores e bens</t>
  </si>
  <si>
    <t>Despesas Antecipada</t>
  </si>
  <si>
    <t>Realizável a Longo Prazo</t>
  </si>
  <si>
    <t>Créditos Tributários RLP</t>
  </si>
  <si>
    <t>Diversos RLP</t>
  </si>
  <si>
    <t>Investimentos</t>
  </si>
  <si>
    <t>Imóveis</t>
  </si>
  <si>
    <t>Imobilizado de Uso</t>
  </si>
  <si>
    <t>Imobilizado em Uso</t>
  </si>
  <si>
    <t>Outras Imobilizações de Uso</t>
  </si>
  <si>
    <t>(-) Depreciação Acumulada</t>
  </si>
  <si>
    <t>Ativos Intangíveis</t>
  </si>
  <si>
    <t>(-) Amortização Acumulada</t>
  </si>
  <si>
    <t>Total  do  Ativo</t>
  </si>
  <si>
    <t>Passivo e Patrimônio Líquido</t>
  </si>
  <si>
    <t>Passivo</t>
  </si>
  <si>
    <t>Depósitos</t>
  </si>
  <si>
    <t>Depósito Interfinanceiro</t>
  </si>
  <si>
    <t>Depósitos a prazo</t>
  </si>
  <si>
    <t xml:space="preserve">Depósitos a prazo </t>
  </si>
  <si>
    <t>Recurso de aceite cambial e emissão de títulos</t>
  </si>
  <si>
    <t>Recurso de aceite cambial</t>
  </si>
  <si>
    <t>Recurso de letras financeiras</t>
  </si>
  <si>
    <t>Outras Obrigações</t>
  </si>
  <si>
    <t>Cobrança e Arrecadação de Tributos e Assemelhados</t>
  </si>
  <si>
    <t>Sociais e Estatutárias</t>
  </si>
  <si>
    <t>Fiscais e Previdenciárias - CP</t>
  </si>
  <si>
    <t>Fiscais e Previdenciárias</t>
  </si>
  <si>
    <t>Passivo - Diversas CP</t>
  </si>
  <si>
    <t>Diversas</t>
  </si>
  <si>
    <t>Exigível a Longo Prazo</t>
  </si>
  <si>
    <t>Créditos Tributários Passivo</t>
  </si>
  <si>
    <t>Resultado de exercício futuro</t>
  </si>
  <si>
    <t>Passivo - Diversas LP</t>
  </si>
  <si>
    <t>Patrimônio Líquido</t>
  </si>
  <si>
    <t>Capital</t>
  </si>
  <si>
    <t>De Domiciliados no País</t>
  </si>
  <si>
    <t>Reserva de Lucros</t>
  </si>
  <si>
    <t>Reservas de Lucros</t>
  </si>
  <si>
    <t>Participação de Não Controladores</t>
  </si>
  <si>
    <t>Total  do  Passivo</t>
  </si>
  <si>
    <t>Demonstração do Resultado</t>
  </si>
  <si>
    <t>DRE</t>
  </si>
  <si>
    <t>Receitas de Intermediação Financeira</t>
  </si>
  <si>
    <t>Resultado de Operações com Títulos e Valores Mobiliários</t>
  </si>
  <si>
    <t>Despesas da Intermediação Financeira</t>
  </si>
  <si>
    <t>Operações de Captação no Mercado</t>
  </si>
  <si>
    <t>Operações de captações de mercado</t>
  </si>
  <si>
    <t>Provisão para Créditos de Liquidação Duvidosa</t>
  </si>
  <si>
    <t>Resultado Bruto da Intermediação Financeira</t>
  </si>
  <si>
    <t>Outras Despesas/Receitas Operacionais</t>
  </si>
  <si>
    <t>Receitas de Prestação de Serviços</t>
  </si>
  <si>
    <t>Despesas de Pessoal</t>
  </si>
  <si>
    <t>Outras Despesas Administrativas</t>
  </si>
  <si>
    <t>Despesas Tributárias</t>
  </si>
  <si>
    <t>Outras Receitas/(Despesas)</t>
  </si>
  <si>
    <t>Resultado Operacional</t>
  </si>
  <si>
    <t>Receitas não operacionais</t>
  </si>
  <si>
    <t>Resultado Antes da Tributação s/Lucro</t>
  </si>
  <si>
    <t>e Participações</t>
  </si>
  <si>
    <t>Imposto de renda e contribuição social</t>
  </si>
  <si>
    <t>Imposto de Renda e Contribuição Social - Corrente</t>
  </si>
  <si>
    <t>Imposto de Renda e Contribuição Social - Diferido</t>
  </si>
  <si>
    <t>Participação do Resultado</t>
  </si>
  <si>
    <t>Lucro Líquido do Período</t>
  </si>
  <si>
    <t>Lucro por Lote de 1.000 Ações</t>
  </si>
  <si>
    <t>Demonstração do Resultado Abrangente</t>
  </si>
  <si>
    <t>2° Semestre</t>
  </si>
  <si>
    <t>Outros Resultados Abrangentes que serão reclassificados para o resultado do período:</t>
  </si>
  <si>
    <t>Movimentação do Período</t>
  </si>
  <si>
    <t>Resultado Abrangente do Período</t>
  </si>
  <si>
    <t xml:space="preserve">Demonstração dos Fluxos (Método Indireto) de Caixa </t>
  </si>
  <si>
    <t>Fluxos de Caixa das Atividades Operacionais</t>
  </si>
  <si>
    <t>Lucro Líquido antes do Imposto de Renda e Contribuição Social</t>
  </si>
  <si>
    <t>Provisão para Perdas com Créditos de Liquidação Duvidosa</t>
  </si>
  <si>
    <t>Participação nos Resultado</t>
  </si>
  <si>
    <t>Depreciações e Amortizações</t>
  </si>
  <si>
    <t>Baixa Investimentos</t>
  </si>
  <si>
    <t>Baixas Imobilizado</t>
  </si>
  <si>
    <t>Provisão para Contingências Trabalhistas</t>
  </si>
  <si>
    <t>Imposto Diferido a Compensar</t>
  </si>
  <si>
    <t>Provisão para Impostos Diferidos</t>
  </si>
  <si>
    <t>IR e CS Pagos</t>
  </si>
  <si>
    <t>(Aumento)/Redução dos Ativos</t>
  </si>
  <si>
    <t>Títulos e Valores Mobiliários</t>
  </si>
  <si>
    <t>Despesas Antecipadas</t>
  </si>
  <si>
    <t>Aumento/(Redução) dos Passivos</t>
  </si>
  <si>
    <t>Caixa Liquido Proveniente das Atividades Operacionais</t>
  </si>
  <si>
    <t>Fluxos de Caixa das Atividades de Investimento</t>
  </si>
  <si>
    <t>Aquisição de Imobilizado de Uso</t>
  </si>
  <si>
    <t>Aquisição de Investimentos</t>
  </si>
  <si>
    <t>Caixa Líquido Utilizado nas Atividades de Investimento</t>
  </si>
  <si>
    <t>Fluxos de Caixa das Atividades de Financiamento</t>
  </si>
  <si>
    <t xml:space="preserve">Dividendos Propostos/Pagar </t>
  </si>
  <si>
    <t xml:space="preserve">Dividendos Distribuídos </t>
  </si>
  <si>
    <t>Dividendos Adicionais - Exercício de 2019</t>
  </si>
  <si>
    <t>Juros s/ Capital Próprio Pagos</t>
  </si>
  <si>
    <t>Efeito tributário dos Juros s/Capital Próprio</t>
  </si>
  <si>
    <t>Caixa Líquido Utilizado nas Atividades de Financiamento</t>
  </si>
  <si>
    <t>Aumento/(Redução) de Caixa e Equivalentes de Caixa</t>
  </si>
  <si>
    <t>Caixa e Equivalentes de Caixa no Início do Período</t>
  </si>
  <si>
    <t>Caixa e Equivalentes de Caixa no Final do Período</t>
  </si>
  <si>
    <t>Check DFC</t>
  </si>
  <si>
    <t>Variação caixa</t>
  </si>
  <si>
    <t>Movimentação</t>
  </si>
  <si>
    <t>Variação caixa - mov.</t>
  </si>
  <si>
    <t>Capital Social</t>
  </si>
  <si>
    <t>LFSN2100E20</t>
  </si>
  <si>
    <t>LFSN2100E1Z</t>
  </si>
  <si>
    <t>Financeira</t>
  </si>
  <si>
    <t>DEZ/23</t>
  </si>
  <si>
    <t>Balanço Patrimonial Consolidado - Dezembro/23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</si>
</sst>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0.0%"/>
    <numFmt numFmtId="168" formatCode="0\)"/>
    <numFmt numFmtId="169" formatCode="_-&quot;R$&quot;\ * #,##0_-;\-&quot;R$&quot;\ * #,##0_-;_-&quot;R$&quot;\ * &quot;-&quot;??_-;_-@_-"/>
    <numFmt numFmtId="170" formatCode="[$-416]mmm\-yy;@"/>
    <numFmt numFmtId="171" formatCode="#,##0.00_ ;\-#,##0.00\ "/>
    <numFmt numFmtId="172" formatCode="dd/mm/yy;@"/>
    <numFmt numFmtId="173" formatCode="_(* #,##0_);_(* \(#,##0\);_(* &quot;-&quot;_);_(@_)"/>
    <numFmt numFmtId="174" formatCode="_-* #,##0.0_-;\-* #,##0.0_-;_-* &quot;-&quot;_-;_-@_-"/>
    <numFmt numFmtId="175" formatCode="_(* #,##0.0000_);_(* \(#,##0.0000\);_(* &quot;-&quot;_);_(@_)"/>
    <numFmt numFmtId="176" formatCode="_(* #,##0.0000_);_(* \(#,##0.0000\);_(* &quot;-&quot;??_);_(@_)"/>
    <numFmt numFmtId="177" formatCode="_(* #,##0.00_);_(* \(#,##0.00\);_(* &quot;-&quot;_);_(@_)"/>
    <numFmt numFmtId="178" formatCode="_-* #,##0.000_-;\-* #,##0.000_-;_-* &quot;-&quot;_-;_-@_-"/>
    <numFmt numFmtId="179" formatCode="_(* #,##0.000_);_(* \(#,##0.000\);_(* &quot;-&quot;_);_(@_)"/>
    <numFmt numFmtId="180" formatCode="#,##0_ ;\-#,##0\ "/>
    <numFmt numFmtId="181" formatCode="_ * #,##0_);_ * \(#,##0\);_ * &quot;-0-&quot;_;_ @_ "/>
  </numFmts>
  <fonts count="95">
    <font>
      <sz val="11"/>
      <color theme="1"/>
      <name val="Calibri"/>
      <family val="2"/>
      <scheme val="minor"/>
    </font>
    <font>
      <sz val="10"/>
      <color theme="1"/>
      <name val="Bradesco Sans"/>
      <family val="2"/>
    </font>
    <font>
      <sz val="10"/>
      <color theme="1"/>
      <name val="Bradesco Sans"/>
      <family val="2"/>
    </font>
    <font>
      <sz val="10"/>
      <color theme="1"/>
      <name val="Bradesco Sans"/>
      <family val="2"/>
    </font>
    <font>
      <sz val="10"/>
      <color theme="1"/>
      <name val="Bradesco Sans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9"/>
      <color rgb="FF4D4E53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Verdana"/>
      <family val="2"/>
    </font>
    <font>
      <sz val="8"/>
      <color theme="0"/>
      <name val="Bradesco Sans"/>
    </font>
    <font>
      <b/>
      <sz val="8"/>
      <color theme="0"/>
      <name val="Bradesco Sans"/>
    </font>
    <font>
      <sz val="9"/>
      <color rgb="FF4D4E53"/>
      <name val="Arial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sz val="11"/>
      <color indexed="8"/>
      <name val="Arial"/>
      <family val="2"/>
    </font>
    <font>
      <b/>
      <sz val="14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20"/>
      <color indexed="10"/>
      <name val="Wingdings 3"/>
      <family val="1"/>
      <charset val="2"/>
    </font>
    <font>
      <sz val="10"/>
      <name val="MS Sans Serif"/>
      <family val="2"/>
    </font>
    <font>
      <sz val="10"/>
      <color indexed="8"/>
      <name val="MS Sans Serif"/>
      <family val="2"/>
    </font>
    <font>
      <b/>
      <i/>
      <sz val="9"/>
      <color rgb="FF4D4E53"/>
      <name val="Arial"/>
      <family val="2"/>
    </font>
    <font>
      <sz val="9"/>
      <name val="Arial"/>
      <family val="2"/>
    </font>
    <font>
      <sz val="8"/>
      <color rgb="FFCC092F"/>
      <name val="Arial"/>
      <family val="2"/>
    </font>
    <font>
      <b/>
      <sz val="8"/>
      <color rgb="FF6D6E71"/>
      <name val="Arial"/>
      <family val="2"/>
    </font>
    <font>
      <b/>
      <sz val="12"/>
      <color rgb="FF6D6E71"/>
      <name val="Arial"/>
      <family val="2"/>
    </font>
    <font>
      <sz val="10"/>
      <color rgb="FF6D6E71"/>
      <name val="Arial"/>
      <family val="2"/>
    </font>
    <font>
      <sz val="11"/>
      <color rgb="FF6D6E71"/>
      <name val="Arial"/>
      <family val="2"/>
    </font>
    <font>
      <b/>
      <sz val="11"/>
      <color rgb="FF6D6E71"/>
      <name val="Arial"/>
      <family val="2"/>
    </font>
    <font>
      <sz val="14"/>
      <color rgb="FF73308B"/>
      <name val="Arial"/>
      <family val="2"/>
    </font>
    <font>
      <sz val="8"/>
      <color rgb="FF73308B"/>
      <name val="Bradesco Sans"/>
    </font>
    <font>
      <b/>
      <sz val="16"/>
      <color rgb="FF73308B"/>
      <name val="Arial"/>
      <family val="2"/>
    </font>
    <font>
      <b/>
      <sz val="11"/>
      <color rgb="FF73308B"/>
      <name val="Arial"/>
      <family val="2"/>
    </font>
    <font>
      <sz val="11"/>
      <color rgb="FF73308B"/>
      <name val="Arial"/>
      <family val="2"/>
    </font>
    <font>
      <sz val="8"/>
      <color rgb="FF6D6E71"/>
      <name val="Arial"/>
      <family val="2"/>
    </font>
    <font>
      <b/>
      <sz val="9"/>
      <color rgb="FF6D6E71"/>
      <name val="Arial"/>
      <family val="2"/>
    </font>
    <font>
      <sz val="9"/>
      <color rgb="FF6D6E71"/>
      <name val="Arial"/>
      <family val="2"/>
    </font>
    <font>
      <sz val="8"/>
      <color rgb="FFCC092F"/>
      <name val="Bradesco Sans"/>
    </font>
    <font>
      <sz val="9"/>
      <color rgb="FFCC092F"/>
      <name val="Arial"/>
      <family val="2"/>
    </font>
    <font>
      <b/>
      <sz val="8"/>
      <color rgb="FFCC092F"/>
      <name val="Bradesco Sans"/>
    </font>
    <font>
      <b/>
      <i/>
      <sz val="9"/>
      <color rgb="FFCC092F"/>
      <name val="Arial"/>
      <family val="2"/>
    </font>
    <font>
      <i/>
      <sz val="8"/>
      <color rgb="FF6D6E71"/>
      <name val="Arial"/>
      <family val="2"/>
    </font>
    <font>
      <sz val="9"/>
      <color rgb="FF73308B"/>
      <name val="Arial"/>
      <family val="2"/>
    </font>
    <font>
      <b/>
      <sz val="20"/>
      <color theme="1"/>
      <name val="Arial"/>
      <family val="2"/>
    </font>
    <font>
      <b/>
      <sz val="20"/>
      <color rgb="FF2D335F"/>
      <name val="Arial"/>
      <family val="2"/>
    </font>
    <font>
      <b/>
      <sz val="11"/>
      <color rgb="FF0099D0"/>
      <name val="Arial"/>
      <family val="2"/>
    </font>
    <font>
      <b/>
      <sz val="14"/>
      <color rgb="FF0099D0"/>
      <name val="Arial"/>
      <family val="2"/>
    </font>
    <font>
      <b/>
      <u/>
      <sz val="11"/>
      <color rgb="FF0099D0"/>
      <name val="Arial"/>
      <family val="2"/>
    </font>
    <font>
      <sz val="10"/>
      <color rgb="FFCC092F"/>
      <name val="Arial"/>
      <family val="2"/>
    </font>
    <font>
      <b/>
      <sz val="10"/>
      <color rgb="FF6D6E7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2"/>
      <color rgb="FF4D4E53"/>
      <name val="Arial"/>
      <family val="2"/>
    </font>
    <font>
      <b/>
      <sz val="12"/>
      <color rgb="FF2D335F"/>
      <name val="Arial"/>
      <family val="2"/>
    </font>
    <font>
      <b/>
      <sz val="12"/>
      <color rgb="FF4D4E53"/>
      <name val="Arial"/>
      <family val="2"/>
    </font>
    <font>
      <u/>
      <sz val="12"/>
      <color indexed="12"/>
      <name val="Arial"/>
      <family val="2"/>
    </font>
    <font>
      <b/>
      <sz val="10"/>
      <color rgb="FF2D335F"/>
      <name val="Arial"/>
      <family val="2"/>
    </font>
    <font>
      <sz val="10"/>
      <color rgb="FF2D335F"/>
      <name val="Arial"/>
      <family val="2"/>
    </font>
    <font>
      <b/>
      <i/>
      <sz val="9"/>
      <color rgb="FF2D335F"/>
      <name val="Arial"/>
      <family val="2"/>
    </font>
    <font>
      <b/>
      <sz val="10"/>
      <color rgb="FFCC092F"/>
      <name val="Arial"/>
      <family val="2"/>
    </font>
    <font>
      <sz val="10"/>
      <color rgb="FF4D4E53"/>
      <name val="Arial"/>
      <family val="2"/>
    </font>
    <font>
      <sz val="12"/>
      <name val="Arial"/>
      <family val="2"/>
    </font>
    <font>
      <b/>
      <sz val="12"/>
      <color rgb="FFCC092F"/>
      <name val="Arial"/>
      <family val="2"/>
    </font>
    <font>
      <sz val="12"/>
      <color rgb="FF6D6E7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rgb="FFCC092F"/>
      <name val="Arial"/>
      <family val="2"/>
    </font>
    <font>
      <b/>
      <i/>
      <sz val="10"/>
      <color rgb="FF4D4E53"/>
      <name val="Arial"/>
      <family val="2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.5"/>
      <color theme="1"/>
      <name val="Calibri"/>
      <family val="2"/>
    </font>
    <font>
      <b/>
      <sz val="10.5"/>
      <color theme="0"/>
      <name val="Calibri"/>
      <family val="2"/>
      <scheme val="minor"/>
    </font>
    <font>
      <sz val="10.5"/>
      <color theme="1"/>
      <name val="Calibri"/>
      <family val="2"/>
    </font>
    <font>
      <sz val="11"/>
      <color indexed="8"/>
      <name val="Calibri"/>
      <family val="2"/>
      <scheme val="minor"/>
    </font>
    <font>
      <sz val="10"/>
      <name val="Times New Roman"/>
      <family val="1"/>
    </font>
    <font>
      <sz val="10.5"/>
      <color rgb="FF000000"/>
      <name val="Calibri"/>
      <family val="2"/>
    </font>
    <font>
      <b/>
      <sz val="10"/>
      <name val="Times New Roman"/>
      <family val="1"/>
    </font>
    <font>
      <sz val="10.5"/>
      <color indexed="8"/>
      <name val="Calibri"/>
      <family val="2"/>
      <scheme val="minor"/>
    </font>
    <font>
      <b/>
      <sz val="10.5"/>
      <color rgb="FF000000"/>
      <name val="Calibri"/>
      <family val="2"/>
    </font>
    <font>
      <b/>
      <u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99D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/>
      </left>
      <right style="hair">
        <color indexed="64"/>
      </right>
      <top style="thin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/>
      </left>
      <right style="thin">
        <color theme="0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/>
      </right>
      <top style="hair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/>
      <right/>
      <top/>
      <bottom style="thin">
        <color rgb="FF0099D0"/>
      </bottom>
      <diagonal/>
    </border>
    <border>
      <left style="thin">
        <color theme="0"/>
      </left>
      <right/>
      <top/>
      <bottom style="hair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hair">
        <color theme="0" tint="-0.24994659260841701"/>
      </bottom>
      <diagonal/>
    </border>
    <border>
      <left/>
      <right style="thin">
        <color theme="0"/>
      </right>
      <top/>
      <bottom style="hair">
        <color theme="0" tint="-0.24994659260841701"/>
      </bottom>
      <diagonal/>
    </border>
    <border>
      <left style="thin">
        <color theme="0"/>
      </left>
      <right style="hair">
        <color theme="0" tint="-0.249977111117893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77111117893"/>
      </right>
      <top/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theme="0"/>
      </left>
      <right/>
      <top style="hair">
        <color theme="0" tint="-0.24994659260841701"/>
      </top>
      <bottom/>
      <diagonal/>
    </border>
    <border>
      <left/>
      <right style="thin">
        <color theme="0"/>
      </right>
      <top style="hair">
        <color theme="0" tint="-0.24994659260841701"/>
      </top>
      <bottom/>
      <diagonal/>
    </border>
  </borders>
  <cellStyleXfs count="64">
    <xf numFmtId="170" fontId="0" fillId="0" borderId="0"/>
    <xf numFmtId="170" fontId="6" fillId="0" borderId="0"/>
    <xf numFmtId="164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7" fillId="0" borderId="0"/>
    <xf numFmtId="43" fontId="5" fillId="0" borderId="0" applyFont="0" applyFill="0" applyBorder="0" applyAlignment="0" applyProtection="0"/>
    <xf numFmtId="170" fontId="5" fillId="0" borderId="0"/>
    <xf numFmtId="170" fontId="5" fillId="0" borderId="0"/>
    <xf numFmtId="170" fontId="7" fillId="0" borderId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170" fontId="5" fillId="0" borderId="0"/>
    <xf numFmtId="170" fontId="8" fillId="0" borderId="0"/>
    <xf numFmtId="164" fontId="8" fillId="0" borderId="0" applyFont="0" applyFill="0" applyBorder="0" applyAlignment="0" applyProtection="0"/>
    <xf numFmtId="170" fontId="6" fillId="0" borderId="0"/>
    <xf numFmtId="164" fontId="6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70" fontId="4" fillId="0" borderId="0"/>
    <xf numFmtId="170" fontId="21" fillId="0" borderId="0" applyNumberFormat="0" applyFill="0" applyBorder="0" applyAlignment="0" applyProtection="0">
      <alignment vertical="top"/>
      <protection locked="0"/>
    </xf>
    <xf numFmtId="170" fontId="6" fillId="0" borderId="0"/>
    <xf numFmtId="170" fontId="25" fillId="0" borderId="0"/>
    <xf numFmtId="170" fontId="5" fillId="0" borderId="0"/>
    <xf numFmtId="170" fontId="26" fillId="0" borderId="0"/>
    <xf numFmtId="43" fontId="6" fillId="0" borderId="0" applyFont="0" applyFill="0" applyBorder="0" applyAlignment="0" applyProtection="0"/>
    <xf numFmtId="170" fontId="3" fillId="0" borderId="0"/>
    <xf numFmtId="170" fontId="2" fillId="0" borderId="0"/>
    <xf numFmtId="170" fontId="7" fillId="0" borderId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170" fontId="5" fillId="0" borderId="0"/>
    <xf numFmtId="170" fontId="6" fillId="0" borderId="0"/>
    <xf numFmtId="170" fontId="7" fillId="0" borderId="0"/>
    <xf numFmtId="170" fontId="5" fillId="0" borderId="0"/>
    <xf numFmtId="170" fontId="5" fillId="0" borderId="0"/>
    <xf numFmtId="170" fontId="7" fillId="0" borderId="0"/>
    <xf numFmtId="170" fontId="5" fillId="0" borderId="0"/>
    <xf numFmtId="170" fontId="8" fillId="0" borderId="0"/>
    <xf numFmtId="170" fontId="6" fillId="0" borderId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" fillId="0" borderId="0"/>
    <xf numFmtId="170" fontId="21" fillId="0" borderId="0" applyNumberFormat="0" applyFill="0" applyBorder="0" applyAlignment="0" applyProtection="0">
      <alignment vertical="top"/>
      <protection locked="0"/>
    </xf>
    <xf numFmtId="170" fontId="6" fillId="0" borderId="0"/>
    <xf numFmtId="170" fontId="25" fillId="0" borderId="0"/>
    <xf numFmtId="170" fontId="5" fillId="0" borderId="0"/>
    <xf numFmtId="170" fontId="5" fillId="0" borderId="0"/>
    <xf numFmtId="170" fontId="1" fillId="0" borderId="0"/>
    <xf numFmtId="170" fontId="1" fillId="0" borderId="0"/>
    <xf numFmtId="170" fontId="7" fillId="0" borderId="0"/>
    <xf numFmtId="41" fontId="5" fillId="0" borderId="0" applyFont="0" applyFill="0" applyBorder="0" applyAlignment="0" applyProtection="0"/>
    <xf numFmtId="173" fontId="75" fillId="0" borderId="0" applyFont="0" applyFill="0" applyBorder="0" applyAlignment="0" applyProtection="0"/>
    <xf numFmtId="164" fontId="75" fillId="0" borderId="0" applyFont="0" applyFill="0" applyBorder="0" applyAlignment="0" applyProtection="0"/>
    <xf numFmtId="0" fontId="75" fillId="0" borderId="0"/>
    <xf numFmtId="0" fontId="87" fillId="0" borderId="0"/>
  </cellStyleXfs>
  <cellXfs count="546">
    <xf numFmtId="170" fontId="0" fillId="0" borderId="0" xfId="0"/>
    <xf numFmtId="170" fontId="14" fillId="0" borderId="0" xfId="0" applyFont="1" applyAlignment="1">
      <alignment horizontal="left" vertical="center"/>
    </xf>
    <xf numFmtId="170" fontId="11" fillId="0" borderId="0" xfId="0" applyFont="1"/>
    <xf numFmtId="170" fontId="19" fillId="0" borderId="0" xfId="1" applyFont="1"/>
    <xf numFmtId="170" fontId="20" fillId="0" borderId="0" xfId="1" applyFont="1" applyAlignment="1">
      <alignment horizontal="right" vertical="center"/>
    </xf>
    <xf numFmtId="170" fontId="22" fillId="0" borderId="0" xfId="1" quotePrefix="1" applyFont="1" applyAlignment="1">
      <alignment horizontal="right" wrapText="1"/>
    </xf>
    <xf numFmtId="170" fontId="23" fillId="0" borderId="0" xfId="1" applyFont="1"/>
    <xf numFmtId="170" fontId="24" fillId="0" borderId="0" xfId="1" applyFont="1" applyAlignment="1">
      <alignment horizontal="right"/>
    </xf>
    <xf numFmtId="170" fontId="19" fillId="0" borderId="0" xfId="1" applyFont="1" applyAlignment="1">
      <alignment horizontal="right"/>
    </xf>
    <xf numFmtId="170" fontId="10" fillId="0" borderId="0" xfId="0" applyFont="1" applyAlignment="1">
      <alignment vertical="center" wrapText="1"/>
    </xf>
    <xf numFmtId="170" fontId="16" fillId="0" borderId="0" xfId="0" applyFont="1"/>
    <xf numFmtId="170" fontId="17" fillId="0" borderId="0" xfId="0" applyFont="1"/>
    <xf numFmtId="170" fontId="17" fillId="0" borderId="0" xfId="0" applyFont="1" applyAlignment="1">
      <alignment horizontal="center"/>
    </xf>
    <xf numFmtId="170" fontId="10" fillId="0" borderId="0" xfId="24" applyFont="1" applyAlignment="1">
      <alignment horizontal="center"/>
    </xf>
    <xf numFmtId="170" fontId="10" fillId="0" borderId="0" xfId="24" applyFont="1"/>
    <xf numFmtId="170" fontId="28" fillId="0" borderId="0" xfId="0" applyFont="1" applyAlignment="1">
      <alignment vertical="center"/>
    </xf>
    <xf numFmtId="170" fontId="28" fillId="0" borderId="0" xfId="0" applyFont="1" applyAlignment="1">
      <alignment vertical="center" wrapText="1"/>
    </xf>
    <xf numFmtId="170" fontId="28" fillId="0" borderId="0" xfId="0" applyFont="1" applyAlignment="1">
      <alignment vertical="top"/>
    </xf>
    <xf numFmtId="14" fontId="28" fillId="0" borderId="0" xfId="0" applyNumberFormat="1" applyFont="1" applyAlignment="1">
      <alignment vertical="top"/>
    </xf>
    <xf numFmtId="170" fontId="16" fillId="0" borderId="0" xfId="0" applyFont="1" applyAlignment="1">
      <alignment vertical="top"/>
    </xf>
    <xf numFmtId="170" fontId="18" fillId="0" borderId="0" xfId="0" applyFont="1"/>
    <xf numFmtId="170" fontId="16" fillId="0" borderId="0" xfId="0" applyFont="1" applyAlignment="1">
      <alignment horizontal="center"/>
    </xf>
    <xf numFmtId="170" fontId="11" fillId="0" borderId="0" xfId="0" applyFont="1" applyAlignment="1">
      <alignment wrapText="1"/>
    </xf>
    <xf numFmtId="170" fontId="21" fillId="0" borderId="0" xfId="22" applyFill="1" applyBorder="1" applyAlignment="1" applyProtection="1">
      <alignment horizontal="right" vertical="center"/>
    </xf>
    <xf numFmtId="170" fontId="14" fillId="0" borderId="0" xfId="0" applyFont="1" applyAlignment="1">
      <alignment horizontal="left"/>
    </xf>
    <xf numFmtId="170" fontId="15" fillId="0" borderId="0" xfId="0" applyFont="1" applyAlignment="1">
      <alignment horizontal="left" vertical="center" wrapText="1"/>
    </xf>
    <xf numFmtId="49" fontId="14" fillId="0" borderId="0" xfId="0" applyNumberFormat="1" applyFont="1" applyAlignment="1">
      <alignment horizontal="left" vertical="center"/>
    </xf>
    <xf numFmtId="170" fontId="31" fillId="0" borderId="0" xfId="1" applyFont="1" applyAlignment="1">
      <alignment horizontal="center" vertical="center"/>
    </xf>
    <xf numFmtId="170" fontId="32" fillId="0" borderId="0" xfId="22" applyFont="1" applyFill="1" applyAlignment="1" applyProtection="1">
      <alignment vertical="center"/>
    </xf>
    <xf numFmtId="170" fontId="32" fillId="0" borderId="0" xfId="22" applyFont="1" applyFill="1" applyAlignment="1" applyProtection="1">
      <alignment vertical="center"/>
      <protection hidden="1"/>
    </xf>
    <xf numFmtId="170" fontId="32" fillId="0" borderId="0" xfId="22" applyFont="1" applyFill="1" applyAlignment="1" applyProtection="1">
      <alignment vertical="center" wrapText="1"/>
    </xf>
    <xf numFmtId="170" fontId="33" fillId="0" borderId="0" xfId="1" applyFont="1"/>
    <xf numFmtId="170" fontId="34" fillId="0" borderId="0" xfId="1" applyFont="1" applyAlignment="1">
      <alignment horizontal="right" vertical="center"/>
    </xf>
    <xf numFmtId="170" fontId="35" fillId="0" borderId="0" xfId="1" applyFont="1" applyAlignment="1">
      <alignment vertical="center"/>
    </xf>
    <xf numFmtId="170" fontId="36" fillId="2" borderId="0" xfId="21" applyFont="1" applyFill="1" applyAlignment="1">
      <alignment horizontal="center" vertical="center"/>
    </xf>
    <xf numFmtId="170" fontId="37" fillId="0" borderId="0" xfId="1" applyFont="1" applyAlignment="1">
      <alignment vertical="center"/>
    </xf>
    <xf numFmtId="168" fontId="38" fillId="0" borderId="0" xfId="23" applyNumberFormat="1" applyFont="1" applyAlignment="1">
      <alignment horizontal="center" vertical="center"/>
    </xf>
    <xf numFmtId="170" fontId="38" fillId="0" borderId="0" xfId="23" applyFont="1" applyAlignment="1">
      <alignment vertical="center"/>
    </xf>
    <xf numFmtId="170" fontId="39" fillId="0" borderId="0" xfId="1" applyFont="1"/>
    <xf numFmtId="170" fontId="40" fillId="0" borderId="0" xfId="0" applyFont="1"/>
    <xf numFmtId="170" fontId="44" fillId="0" borderId="0" xfId="0" applyFont="1"/>
    <xf numFmtId="170" fontId="40" fillId="2" borderId="0" xfId="0" applyFont="1" applyFill="1" applyAlignment="1">
      <alignment vertical="top"/>
    </xf>
    <xf numFmtId="170" fontId="40" fillId="2" borderId="0" xfId="0" applyFont="1" applyFill="1" applyAlignment="1">
      <alignment vertical="center"/>
    </xf>
    <xf numFmtId="170" fontId="40" fillId="2" borderId="0" xfId="0" applyFont="1" applyFill="1" applyAlignment="1">
      <alignment vertical="center" wrapText="1"/>
    </xf>
    <xf numFmtId="14" fontId="40" fillId="2" borderId="0" xfId="0" applyNumberFormat="1" applyFont="1" applyFill="1" applyAlignment="1">
      <alignment vertical="top"/>
    </xf>
    <xf numFmtId="170" fontId="44" fillId="0" borderId="0" xfId="0" applyFont="1" applyAlignment="1">
      <alignment vertical="top"/>
    </xf>
    <xf numFmtId="170" fontId="14" fillId="0" borderId="0" xfId="0" applyFont="1" applyAlignment="1">
      <alignment horizontal="left" vertical="center" wrapText="1"/>
    </xf>
    <xf numFmtId="170" fontId="16" fillId="0" borderId="0" xfId="0" applyFont="1" applyAlignment="1">
      <alignment horizontal="centerContinuous" vertical="center"/>
    </xf>
    <xf numFmtId="170" fontId="45" fillId="0" borderId="0" xfId="0" applyFont="1" applyAlignment="1">
      <alignment horizontal="left" vertical="center" wrapText="1"/>
    </xf>
    <xf numFmtId="49" fontId="43" fillId="0" borderId="0" xfId="0" applyNumberFormat="1" applyFont="1" applyAlignment="1">
      <alignment horizontal="left" vertical="center"/>
    </xf>
    <xf numFmtId="170" fontId="44" fillId="0" borderId="0" xfId="0" applyFont="1" applyAlignment="1">
      <alignment vertical="center"/>
    </xf>
    <xf numFmtId="170" fontId="11" fillId="0" borderId="0" xfId="0" applyFont="1" applyAlignment="1">
      <alignment vertical="center"/>
    </xf>
    <xf numFmtId="170" fontId="12" fillId="0" borderId="0" xfId="0" applyFont="1" applyAlignment="1">
      <alignment vertical="center"/>
    </xf>
    <xf numFmtId="170" fontId="42" fillId="0" borderId="0" xfId="0" applyFont="1"/>
    <xf numFmtId="170" fontId="40" fillId="0" borderId="0" xfId="0" applyFont="1" applyAlignment="1">
      <alignment wrapText="1"/>
    </xf>
    <xf numFmtId="170" fontId="40" fillId="0" borderId="0" xfId="0" applyFont="1" applyAlignment="1">
      <alignment vertical="center"/>
    </xf>
    <xf numFmtId="170" fontId="40" fillId="0" borderId="0" xfId="0" applyFont="1" applyAlignment="1">
      <alignment vertical="top"/>
    </xf>
    <xf numFmtId="170" fontId="29" fillId="0" borderId="0" xfId="0" applyFont="1"/>
    <xf numFmtId="170" fontId="46" fillId="0" borderId="0" xfId="24" applyFont="1" applyAlignment="1">
      <alignment horizontal="right"/>
    </xf>
    <xf numFmtId="170" fontId="16" fillId="0" borderId="3" xfId="0" applyFont="1" applyBorder="1" applyAlignment="1">
      <alignment vertical="top"/>
    </xf>
    <xf numFmtId="14" fontId="16" fillId="0" borderId="3" xfId="0" applyNumberFormat="1" applyFont="1" applyBorder="1" applyAlignment="1">
      <alignment vertical="top"/>
    </xf>
    <xf numFmtId="170" fontId="27" fillId="0" borderId="3" xfId="0" applyFont="1" applyBorder="1"/>
    <xf numFmtId="170" fontId="44" fillId="0" borderId="0" xfId="0" applyFont="1" applyAlignment="1">
      <alignment vertical="center" wrapText="1"/>
    </xf>
    <xf numFmtId="14" fontId="44" fillId="0" borderId="0" xfId="0" applyNumberFormat="1" applyFont="1" applyAlignment="1">
      <alignment vertical="top"/>
    </xf>
    <xf numFmtId="49" fontId="45" fillId="0" borderId="0" xfId="0" applyNumberFormat="1" applyFont="1" applyAlignment="1">
      <alignment horizontal="center" vertical="center"/>
    </xf>
    <xf numFmtId="170" fontId="29" fillId="0" borderId="0" xfId="0" applyFont="1" applyAlignment="1">
      <alignment vertical="center" wrapText="1"/>
    </xf>
    <xf numFmtId="170" fontId="44" fillId="0" borderId="0" xfId="0" applyFont="1" applyAlignment="1">
      <alignment horizontal="center"/>
    </xf>
    <xf numFmtId="170" fontId="30" fillId="0" borderId="16" xfId="0" applyFont="1" applyBorder="1" applyAlignment="1">
      <alignment vertical="center" wrapText="1"/>
    </xf>
    <xf numFmtId="170" fontId="36" fillId="0" borderId="0" xfId="0" applyFont="1" applyAlignment="1">
      <alignment horizontal="left" vertical="center"/>
    </xf>
    <xf numFmtId="170" fontId="48" fillId="0" borderId="0" xfId="0" applyFont="1" applyAlignment="1">
      <alignment vertical="center"/>
    </xf>
    <xf numFmtId="49" fontId="36" fillId="0" borderId="0" xfId="0" applyNumberFormat="1" applyFont="1" applyAlignment="1">
      <alignment horizontal="left" vertical="center"/>
    </xf>
    <xf numFmtId="170" fontId="30" fillId="0" borderId="15" xfId="0" applyFont="1" applyBorder="1" applyAlignment="1">
      <alignment vertical="center" wrapText="1"/>
    </xf>
    <xf numFmtId="170" fontId="40" fillId="0" borderId="15" xfId="0" applyFont="1" applyBorder="1" applyAlignment="1">
      <alignment vertical="center" wrapText="1"/>
    </xf>
    <xf numFmtId="170" fontId="30" fillId="0" borderId="6" xfId="0" applyFont="1" applyBorder="1" applyAlignment="1">
      <alignment horizontal="center" vertical="center" wrapText="1"/>
    </xf>
    <xf numFmtId="170" fontId="40" fillId="0" borderId="16" xfId="0" applyFont="1" applyBorder="1" applyAlignment="1">
      <alignment vertical="center" wrapText="1"/>
    </xf>
    <xf numFmtId="170" fontId="30" fillId="0" borderId="9" xfId="0" applyFont="1" applyBorder="1" applyAlignment="1">
      <alignment horizontal="center" vertical="center" wrapText="1"/>
    </xf>
    <xf numFmtId="170" fontId="30" fillId="0" borderId="9" xfId="0" applyFont="1" applyBorder="1" applyAlignment="1">
      <alignment horizontal="center" vertical="center"/>
    </xf>
    <xf numFmtId="170" fontId="40" fillId="0" borderId="6" xfId="0" applyFont="1" applyBorder="1" applyAlignment="1">
      <alignment vertical="center" wrapText="1"/>
    </xf>
    <xf numFmtId="170" fontId="30" fillId="0" borderId="6" xfId="0" applyFont="1" applyBorder="1" applyAlignment="1">
      <alignment horizontal="center" vertical="center"/>
    </xf>
    <xf numFmtId="170" fontId="40" fillId="0" borderId="9" xfId="0" applyFont="1" applyBorder="1" applyAlignment="1">
      <alignment vertical="center" wrapText="1"/>
    </xf>
    <xf numFmtId="170" fontId="40" fillId="0" borderId="16" xfId="0" applyFont="1" applyBorder="1" applyAlignment="1">
      <alignment horizontal="left" vertical="center" wrapText="1"/>
    </xf>
    <xf numFmtId="170" fontId="40" fillId="0" borderId="9" xfId="0" applyFont="1" applyBorder="1" applyAlignment="1">
      <alignment horizontal="center" vertical="center"/>
    </xf>
    <xf numFmtId="165" fontId="40" fillId="0" borderId="6" xfId="17" applyNumberFormat="1" applyFont="1" applyFill="1" applyBorder="1" applyAlignment="1" applyProtection="1">
      <alignment horizontal="center" vertical="center"/>
    </xf>
    <xf numFmtId="165" fontId="40" fillId="0" borderId="9" xfId="17" applyNumberFormat="1" applyFont="1" applyFill="1" applyBorder="1" applyAlignment="1" applyProtection="1">
      <alignment horizontal="center" vertical="center"/>
    </xf>
    <xf numFmtId="165" fontId="30" fillId="0" borderId="9" xfId="17" applyNumberFormat="1" applyFont="1" applyFill="1" applyBorder="1" applyAlignment="1" applyProtection="1">
      <alignment horizontal="center" vertical="center"/>
    </xf>
    <xf numFmtId="170" fontId="47" fillId="0" borderId="16" xfId="0" applyFont="1" applyBorder="1" applyAlignment="1">
      <alignment vertical="center" wrapText="1"/>
    </xf>
    <xf numFmtId="165" fontId="30" fillId="0" borderId="6" xfId="17" applyNumberFormat="1" applyFont="1" applyFill="1" applyBorder="1" applyAlignment="1" applyProtection="1">
      <alignment horizontal="center" vertical="center"/>
    </xf>
    <xf numFmtId="170" fontId="30" fillId="0" borderId="6" xfId="5" applyFont="1" applyBorder="1" applyAlignment="1">
      <alignment horizontal="center" vertical="center"/>
    </xf>
    <xf numFmtId="170" fontId="30" fillId="0" borderId="9" xfId="5" applyFont="1" applyBorder="1" applyAlignment="1">
      <alignment horizontal="center" vertical="center"/>
    </xf>
    <xf numFmtId="170" fontId="47" fillId="0" borderId="15" xfId="0" applyFont="1" applyBorder="1" applyAlignment="1">
      <alignment vertical="center" wrapText="1"/>
    </xf>
    <xf numFmtId="170" fontId="47" fillId="0" borderId="18" xfId="0" applyFont="1" applyBorder="1" applyAlignment="1">
      <alignment vertical="center" wrapText="1"/>
    </xf>
    <xf numFmtId="165" fontId="40" fillId="0" borderId="19" xfId="17" applyNumberFormat="1" applyFont="1" applyFill="1" applyBorder="1" applyAlignment="1" applyProtection="1">
      <alignment horizontal="center" vertical="center"/>
    </xf>
    <xf numFmtId="170" fontId="40" fillId="0" borderId="0" xfId="24" applyFont="1" applyAlignment="1">
      <alignment horizontal="center"/>
    </xf>
    <xf numFmtId="170" fontId="40" fillId="0" borderId="0" xfId="24" applyFont="1"/>
    <xf numFmtId="49" fontId="10" fillId="0" borderId="0" xfId="0" applyNumberFormat="1" applyFont="1" applyAlignment="1">
      <alignment vertical="center"/>
    </xf>
    <xf numFmtId="49" fontId="29" fillId="0" borderId="0" xfId="0" applyNumberFormat="1" applyFont="1" applyAlignment="1">
      <alignment vertical="center"/>
    </xf>
    <xf numFmtId="49" fontId="40" fillId="0" borderId="12" xfId="25" applyNumberFormat="1" applyFont="1" applyBorder="1" applyAlignment="1">
      <alignment horizontal="center" vertical="center"/>
    </xf>
    <xf numFmtId="49" fontId="40" fillId="0" borderId="13" xfId="25" applyNumberFormat="1" applyFont="1" applyBorder="1" applyAlignment="1">
      <alignment horizontal="center" vertical="center"/>
    </xf>
    <xf numFmtId="49" fontId="40" fillId="0" borderId="17" xfId="25" applyNumberFormat="1" applyFont="1" applyBorder="1" applyAlignment="1">
      <alignment horizontal="center" vertical="center"/>
    </xf>
    <xf numFmtId="49" fontId="40" fillId="0" borderId="0" xfId="24" applyNumberFormat="1" applyFont="1" applyAlignment="1">
      <alignment horizontal="center"/>
    </xf>
    <xf numFmtId="49" fontId="10" fillId="0" borderId="0" xfId="24" applyNumberFormat="1" applyFont="1" applyAlignment="1">
      <alignment horizontal="center"/>
    </xf>
    <xf numFmtId="168" fontId="51" fillId="0" borderId="0" xfId="15" applyNumberFormat="1" applyFont="1" applyAlignment="1">
      <alignment horizontal="center" vertical="center"/>
    </xf>
    <xf numFmtId="170" fontId="51" fillId="0" borderId="0" xfId="1" applyFont="1"/>
    <xf numFmtId="168" fontId="53" fillId="0" borderId="0" xfId="22" applyNumberFormat="1" applyFont="1" applyFill="1" applyAlignment="1" applyProtection="1">
      <alignment horizontal="center" vertical="center"/>
    </xf>
    <xf numFmtId="1" fontId="42" fillId="2" borderId="6" xfId="0" applyNumberFormat="1" applyFont="1" applyFill="1" applyBorder="1" applyAlignment="1">
      <alignment horizontal="left" vertical="center"/>
    </xf>
    <xf numFmtId="1" fontId="42" fillId="2" borderId="9" xfId="0" applyNumberFormat="1" applyFont="1" applyFill="1" applyBorder="1" applyAlignment="1">
      <alignment horizontal="left" vertical="center"/>
    </xf>
    <xf numFmtId="170" fontId="42" fillId="2" borderId="7" xfId="26" applyFont="1" applyFill="1" applyBorder="1" applyAlignment="1">
      <alignment horizontal="left" vertical="center" wrapText="1"/>
    </xf>
    <xf numFmtId="170" fontId="42" fillId="2" borderId="0" xfId="0" applyFont="1" applyFill="1" applyAlignment="1">
      <alignment vertical="center"/>
    </xf>
    <xf numFmtId="170" fontId="42" fillId="2" borderId="10" xfId="26" applyFont="1" applyFill="1" applyBorder="1" applyAlignment="1">
      <alignment horizontal="left" vertical="center" wrapText="1"/>
    </xf>
    <xf numFmtId="170" fontId="42" fillId="2" borderId="11" xfId="26" applyFont="1" applyFill="1" applyBorder="1" applyAlignment="1">
      <alignment horizontal="left" vertical="center" wrapText="1"/>
    </xf>
    <xf numFmtId="170" fontId="41" fillId="0" borderId="3" xfId="1" applyFont="1" applyBorder="1" applyAlignment="1" applyProtection="1">
      <alignment horizontal="left" vertical="center" wrapText="1"/>
      <protection locked="0"/>
    </xf>
    <xf numFmtId="170" fontId="41" fillId="0" borderId="14" xfId="1" applyFont="1" applyBorder="1" applyAlignment="1" applyProtection="1">
      <alignment horizontal="left" vertical="center" wrapText="1"/>
      <protection locked="0"/>
    </xf>
    <xf numFmtId="170" fontId="42" fillId="0" borderId="0" xfId="0" applyFont="1" applyAlignment="1">
      <alignment horizontal="left" vertical="center"/>
    </xf>
    <xf numFmtId="170" fontId="54" fillId="0" borderId="0" xfId="0" applyFont="1" applyAlignment="1">
      <alignment vertical="top"/>
    </xf>
    <xf numFmtId="170" fontId="56" fillId="4" borderId="0" xfId="0" applyFont="1" applyFill="1" applyAlignment="1">
      <alignment vertical="top"/>
    </xf>
    <xf numFmtId="170" fontId="57" fillId="4" borderId="0" xfId="1" applyFont="1" applyFill="1" applyAlignment="1" applyProtection="1">
      <alignment horizontal="center" vertical="center" wrapText="1"/>
      <protection locked="0"/>
    </xf>
    <xf numFmtId="49" fontId="55" fillId="0" borderId="0" xfId="0" applyNumberFormat="1" applyFont="1" applyAlignment="1">
      <alignment horizontal="center" vertical="center"/>
    </xf>
    <xf numFmtId="49" fontId="55" fillId="2" borderId="0" xfId="1" applyNumberFormat="1" applyFont="1" applyFill="1" applyAlignment="1" applyProtection="1">
      <alignment horizontal="left" vertical="center" wrapText="1"/>
      <protection locked="0"/>
    </xf>
    <xf numFmtId="49" fontId="55" fillId="0" borderId="0" xfId="0" applyNumberFormat="1" applyFont="1" applyAlignment="1">
      <alignment horizontal="center" vertical="center" wrapText="1"/>
    </xf>
    <xf numFmtId="170" fontId="58" fillId="0" borderId="0" xfId="0" applyFont="1" applyAlignment="1">
      <alignment vertical="top"/>
    </xf>
    <xf numFmtId="170" fontId="59" fillId="0" borderId="0" xfId="0" applyFont="1" applyAlignment="1">
      <alignment horizontal="left" vertical="center"/>
    </xf>
    <xf numFmtId="170" fontId="60" fillId="0" borderId="0" xfId="0" applyFont="1" applyAlignment="1">
      <alignment horizontal="left" vertical="center"/>
    </xf>
    <xf numFmtId="14" fontId="58" fillId="0" borderId="0" xfId="0" applyNumberFormat="1" applyFont="1" applyAlignment="1">
      <alignment vertical="top"/>
    </xf>
    <xf numFmtId="170" fontId="61" fillId="0" borderId="0" xfId="22" applyFont="1" applyFill="1" applyBorder="1" applyAlignment="1" applyProtection="1">
      <alignment horizontal="right" vertical="center"/>
    </xf>
    <xf numFmtId="49" fontId="59" fillId="0" borderId="0" xfId="0" applyNumberFormat="1" applyFont="1" applyAlignment="1">
      <alignment horizontal="left" vertical="center"/>
    </xf>
    <xf numFmtId="170" fontId="59" fillId="0" borderId="0" xfId="0" applyFont="1" applyAlignment="1">
      <alignment horizontal="centerContinuous" vertical="center"/>
    </xf>
    <xf numFmtId="49" fontId="9" fillId="0" borderId="22" xfId="0" applyNumberFormat="1" applyFont="1" applyBorder="1" applyAlignment="1">
      <alignment vertical="center"/>
    </xf>
    <xf numFmtId="170" fontId="9" fillId="0" borderId="22" xfId="0" applyFont="1" applyBorder="1" applyAlignment="1">
      <alignment vertical="center"/>
    </xf>
    <xf numFmtId="170" fontId="27" fillId="0" borderId="22" xfId="0" applyFont="1" applyBorder="1" applyAlignment="1">
      <alignment horizontal="center" vertical="center"/>
    </xf>
    <xf numFmtId="170" fontId="62" fillId="3" borderId="0" xfId="1" applyFont="1" applyFill="1" applyAlignment="1" applyProtection="1">
      <alignment horizontal="center" vertical="center" wrapText="1"/>
      <protection locked="0"/>
    </xf>
    <xf numFmtId="170" fontId="62" fillId="3" borderId="0" xfId="1" applyFont="1" applyFill="1" applyAlignment="1" applyProtection="1">
      <alignment horizontal="left" vertical="center" wrapText="1"/>
      <protection locked="0"/>
    </xf>
    <xf numFmtId="49" fontId="62" fillId="3" borderId="0" xfId="1" applyNumberFormat="1" applyFont="1" applyFill="1" applyAlignment="1" applyProtection="1">
      <alignment horizontal="center" vertical="center" wrapText="1"/>
      <protection locked="0"/>
    </xf>
    <xf numFmtId="49" fontId="63" fillId="0" borderId="0" xfId="0" applyNumberFormat="1" applyFont="1" applyAlignment="1">
      <alignment horizontal="center" vertical="center"/>
    </xf>
    <xf numFmtId="170" fontId="63" fillId="3" borderId="5" xfId="0" applyFont="1" applyFill="1" applyBorder="1" applyAlignment="1">
      <alignment vertical="center" wrapText="1"/>
    </xf>
    <xf numFmtId="170" fontId="62" fillId="3" borderId="20" xfId="1" applyFont="1" applyFill="1" applyBorder="1" applyAlignment="1" applyProtection="1">
      <alignment horizontal="left" vertical="center" wrapText="1"/>
      <protection locked="0"/>
    </xf>
    <xf numFmtId="170" fontId="29" fillId="3" borderId="0" xfId="0" applyFont="1" applyFill="1"/>
    <xf numFmtId="170" fontId="64" fillId="0" borderId="0" xfId="1" applyFont="1" applyAlignment="1">
      <alignment horizontal="right" vertical="center"/>
    </xf>
    <xf numFmtId="44" fontId="40" fillId="2" borderId="0" xfId="38" applyFont="1" applyFill="1" applyBorder="1" applyAlignment="1" applyProtection="1">
      <alignment vertical="center" wrapText="1"/>
    </xf>
    <xf numFmtId="170" fontId="42" fillId="2" borderId="8" xfId="26" applyFont="1" applyFill="1" applyBorder="1" applyAlignment="1">
      <alignment horizontal="center" vertical="center" wrapText="1"/>
    </xf>
    <xf numFmtId="170" fontId="42" fillId="2" borderId="11" xfId="26" applyFont="1" applyFill="1" applyBorder="1" applyAlignment="1">
      <alignment horizontal="center" vertical="center" wrapText="1"/>
    </xf>
    <xf numFmtId="14" fontId="42" fillId="2" borderId="7" xfId="26" applyNumberFormat="1" applyFont="1" applyFill="1" applyBorder="1" applyAlignment="1">
      <alignment horizontal="center" vertical="center" wrapText="1"/>
    </xf>
    <xf numFmtId="170" fontId="42" fillId="2" borderId="10" xfId="26" applyFont="1" applyFill="1" applyBorder="1" applyAlignment="1">
      <alignment horizontal="center" vertical="center" wrapText="1"/>
    </xf>
    <xf numFmtId="170" fontId="42" fillId="2" borderId="13" xfId="26" applyFont="1" applyFill="1" applyBorder="1" applyAlignment="1">
      <alignment horizontal="left" vertical="center" wrapText="1"/>
    </xf>
    <xf numFmtId="170" fontId="42" fillId="2" borderId="25" xfId="26" applyFont="1" applyFill="1" applyBorder="1" applyAlignment="1">
      <alignment horizontal="left" vertical="center" wrapText="1"/>
    </xf>
    <xf numFmtId="170" fontId="42" fillId="2" borderId="7" xfId="26" applyFont="1" applyFill="1" applyBorder="1" applyAlignment="1">
      <alignment horizontal="center" vertical="center" wrapText="1"/>
    </xf>
    <xf numFmtId="170" fontId="42" fillId="2" borderId="15" xfId="26" applyFont="1" applyFill="1" applyBorder="1" applyAlignment="1">
      <alignment horizontal="center" vertical="center" wrapText="1"/>
    </xf>
    <xf numFmtId="170" fontId="42" fillId="2" borderId="16" xfId="26" applyFont="1" applyFill="1" applyBorder="1" applyAlignment="1">
      <alignment horizontal="center" vertical="center" wrapText="1"/>
    </xf>
    <xf numFmtId="170" fontId="42" fillId="2" borderId="12" xfId="26" applyFont="1" applyFill="1" applyBorder="1" applyAlignment="1">
      <alignment horizontal="center" vertical="center" wrapText="1"/>
    </xf>
    <xf numFmtId="170" fontId="42" fillId="2" borderId="13" xfId="26" applyFont="1" applyFill="1" applyBorder="1" applyAlignment="1">
      <alignment horizontal="center" vertical="center" wrapText="1"/>
    </xf>
    <xf numFmtId="170" fontId="42" fillId="2" borderId="26" xfId="26" applyFont="1" applyFill="1" applyBorder="1" applyAlignment="1">
      <alignment horizontal="center" vertical="center" wrapText="1"/>
    </xf>
    <xf numFmtId="170" fontId="41" fillId="0" borderId="27" xfId="1" applyFont="1" applyBorder="1" applyAlignment="1" applyProtection="1">
      <alignment horizontal="left" vertical="center" wrapText="1"/>
      <protection locked="0"/>
    </xf>
    <xf numFmtId="165" fontId="67" fillId="0" borderId="0" xfId="0" applyNumberFormat="1" applyFont="1" applyAlignment="1">
      <alignment vertical="center" wrapText="1"/>
    </xf>
    <xf numFmtId="170" fontId="59" fillId="2" borderId="0" xfId="4" quotePrefix="1" applyNumberFormat="1" applyFont="1" applyFill="1" applyBorder="1" applyAlignment="1" applyProtection="1">
      <alignment horizontal="center" vertical="center"/>
      <protection locked="0"/>
    </xf>
    <xf numFmtId="170" fontId="68" fillId="2" borderId="0" xfId="4" quotePrefix="1" applyNumberFormat="1" applyFont="1" applyFill="1" applyBorder="1" applyAlignment="1" applyProtection="1">
      <alignment horizontal="center" vertical="center"/>
      <protection locked="0"/>
    </xf>
    <xf numFmtId="165" fontId="60" fillId="0" borderId="22" xfId="0" applyNumberFormat="1" applyFont="1" applyBorder="1" applyAlignment="1">
      <alignment vertical="center"/>
    </xf>
    <xf numFmtId="170" fontId="60" fillId="0" borderId="0" xfId="0" applyFont="1" applyAlignment="1">
      <alignment horizontal="centerContinuous" vertical="center"/>
    </xf>
    <xf numFmtId="165" fontId="69" fillId="0" borderId="0" xfId="24" applyNumberFormat="1" applyFont="1"/>
    <xf numFmtId="165" fontId="67" fillId="0" borderId="0" xfId="24" applyNumberFormat="1" applyFont="1"/>
    <xf numFmtId="170" fontId="70" fillId="0" borderId="0" xfId="0" applyFont="1"/>
    <xf numFmtId="170" fontId="71" fillId="0" borderId="0" xfId="0" applyFont="1"/>
    <xf numFmtId="170" fontId="54" fillId="0" borderId="0" xfId="0" applyFont="1"/>
    <xf numFmtId="170" fontId="66" fillId="0" borderId="22" xfId="0" applyFont="1" applyBorder="1"/>
    <xf numFmtId="170" fontId="62" fillId="0" borderId="0" xfId="0" applyFont="1" applyAlignment="1">
      <alignment horizontal="left" vertical="center"/>
    </xf>
    <xf numFmtId="170" fontId="32" fillId="0" borderId="0" xfId="0" applyFont="1" applyAlignment="1">
      <alignment vertical="center" wrapText="1"/>
    </xf>
    <xf numFmtId="170" fontId="62" fillId="0" borderId="0" xfId="1" applyFont="1" applyAlignment="1" applyProtection="1">
      <alignment horizontal="left" vertical="center" wrapText="1"/>
      <protection locked="0"/>
    </xf>
    <xf numFmtId="170" fontId="55" fillId="2" borderId="4" xfId="0" applyFont="1" applyFill="1" applyBorder="1" applyAlignment="1">
      <alignment horizontal="left" vertical="center" indent="2"/>
    </xf>
    <xf numFmtId="170" fontId="55" fillId="2" borderId="0" xfId="0" applyFont="1" applyFill="1" applyAlignment="1">
      <alignment horizontal="left" vertical="center" indent="2"/>
    </xf>
    <xf numFmtId="170" fontId="32" fillId="2" borderId="2" xfId="0" applyFont="1" applyFill="1" applyBorder="1" applyAlignment="1">
      <alignment horizontal="left" vertical="center" indent="4"/>
    </xf>
    <xf numFmtId="170" fontId="32" fillId="2" borderId="0" xfId="0" applyFont="1" applyFill="1" applyAlignment="1">
      <alignment horizontal="left" vertical="center" indent="4"/>
    </xf>
    <xf numFmtId="170" fontId="55" fillId="2" borderId="5" xfId="0" applyFont="1" applyFill="1" applyBorder="1" applyAlignment="1">
      <alignment horizontal="left" vertical="center" indent="2"/>
    </xf>
    <xf numFmtId="170" fontId="55" fillId="2" borderId="3" xfId="0" applyFont="1" applyFill="1" applyBorder="1" applyAlignment="1">
      <alignment horizontal="left" vertical="center" indent="2"/>
    </xf>
    <xf numFmtId="170" fontId="62" fillId="0" borderId="4" xfId="0" applyFont="1" applyBorder="1" applyAlignment="1">
      <alignment horizontal="left" vertical="center"/>
    </xf>
    <xf numFmtId="170" fontId="32" fillId="2" borderId="4" xfId="0" applyFont="1" applyFill="1" applyBorder="1" applyAlignment="1">
      <alignment horizontal="left" vertical="center" indent="4"/>
    </xf>
    <xf numFmtId="170" fontId="32" fillId="2" borderId="3" xfId="0" applyFont="1" applyFill="1" applyBorder="1" applyAlignment="1">
      <alignment horizontal="left" vertical="center" indent="4"/>
    </xf>
    <xf numFmtId="170" fontId="32" fillId="0" borderId="2" xfId="0" applyFont="1" applyBorder="1" applyAlignment="1">
      <alignment horizontal="left" vertical="center" indent="4"/>
    </xf>
    <xf numFmtId="170" fontId="32" fillId="0" borderId="0" xfId="0" applyFont="1" applyAlignment="1">
      <alignment horizontal="left" vertical="center" indent="4"/>
    </xf>
    <xf numFmtId="170" fontId="32" fillId="0" borderId="0" xfId="0" applyFont="1"/>
    <xf numFmtId="170" fontId="63" fillId="3" borderId="0" xfId="0" applyFont="1" applyFill="1" applyAlignment="1">
      <alignment vertical="center" wrapText="1"/>
    </xf>
    <xf numFmtId="170" fontId="32" fillId="2" borderId="0" xfId="0" applyFont="1" applyFill="1" applyAlignment="1">
      <alignment horizontal="left" vertical="center" wrapText="1" indent="2"/>
    </xf>
    <xf numFmtId="170" fontId="32" fillId="2" borderId="0" xfId="0" applyFont="1" applyFill="1" applyAlignment="1">
      <alignment horizontal="left" vertical="center" indent="2"/>
    </xf>
    <xf numFmtId="170" fontId="32" fillId="2" borderId="3" xfId="0" applyFont="1" applyFill="1" applyBorder="1" applyAlignment="1">
      <alignment horizontal="left" vertical="center" indent="2"/>
    </xf>
    <xf numFmtId="170" fontId="32" fillId="0" borderId="0" xfId="0" applyFont="1" applyAlignment="1">
      <alignment vertical="center"/>
    </xf>
    <xf numFmtId="170" fontId="32" fillId="0" borderId="0" xfId="0" applyFont="1" applyAlignment="1">
      <alignment horizontal="left" vertical="top" wrapText="1"/>
    </xf>
    <xf numFmtId="170" fontId="70" fillId="0" borderId="0" xfId="0" applyFont="1" applyAlignment="1">
      <alignment wrapText="1"/>
    </xf>
    <xf numFmtId="170" fontId="72" fillId="0" borderId="0" xfId="24" applyFont="1" applyAlignment="1">
      <alignment horizontal="right"/>
    </xf>
    <xf numFmtId="170" fontId="73" fillId="0" borderId="22" xfId="0" applyFont="1" applyBorder="1" applyAlignment="1">
      <alignment horizontal="right"/>
    </xf>
    <xf numFmtId="170" fontId="66" fillId="0" borderId="0" xfId="0" applyFont="1"/>
    <xf numFmtId="170" fontId="32" fillId="2" borderId="1" xfId="1" applyFont="1" applyFill="1" applyBorder="1" applyAlignment="1" applyProtection="1">
      <alignment horizontal="center" wrapText="1"/>
      <protection locked="0"/>
    </xf>
    <xf numFmtId="43" fontId="62" fillId="0" borderId="0" xfId="6" quotePrefix="1" applyFont="1" applyFill="1" applyBorder="1" applyAlignment="1" applyProtection="1">
      <alignment horizontal="center" vertical="center"/>
      <protection locked="0"/>
    </xf>
    <xf numFmtId="170" fontId="32" fillId="5" borderId="1" xfId="1" applyFont="1" applyFill="1" applyBorder="1" applyAlignment="1" applyProtection="1">
      <alignment horizontal="center" wrapText="1"/>
      <protection locked="0"/>
    </xf>
    <xf numFmtId="165" fontId="55" fillId="0" borderId="4" xfId="6" applyNumberFormat="1" applyFont="1" applyFill="1" applyBorder="1" applyAlignment="1">
      <alignment horizontal="right" vertical="center" wrapText="1"/>
    </xf>
    <xf numFmtId="165" fontId="55" fillId="2" borderId="4" xfId="0" applyNumberFormat="1" applyFont="1" applyFill="1" applyBorder="1" applyAlignment="1">
      <alignment horizontal="right" vertical="center"/>
    </xf>
    <xf numFmtId="165" fontId="55" fillId="2" borderId="0" xfId="0" applyNumberFormat="1" applyFont="1" applyFill="1" applyAlignment="1">
      <alignment horizontal="right" vertical="center"/>
    </xf>
    <xf numFmtId="165" fontId="32" fillId="2" borderId="0" xfId="0" applyNumberFormat="1" applyFont="1" applyFill="1" applyAlignment="1">
      <alignment horizontal="right" vertical="center"/>
    </xf>
    <xf numFmtId="165" fontId="32" fillId="2" borderId="2" xfId="0" applyNumberFormat="1" applyFont="1" applyFill="1" applyBorder="1" applyAlignment="1">
      <alignment horizontal="right" vertical="center"/>
    </xf>
    <xf numFmtId="165" fontId="55" fillId="2" borderId="5" xfId="0" applyNumberFormat="1" applyFont="1" applyFill="1" applyBorder="1" applyAlignment="1">
      <alignment horizontal="right" vertical="center"/>
    </xf>
    <xf numFmtId="165" fontId="55" fillId="2" borderId="3" xfId="0" applyNumberFormat="1" applyFont="1" applyFill="1" applyBorder="1" applyAlignment="1">
      <alignment horizontal="right" vertical="center"/>
    </xf>
    <xf numFmtId="165" fontId="32" fillId="2" borderId="3" xfId="0" applyNumberFormat="1" applyFont="1" applyFill="1" applyBorder="1" applyAlignment="1">
      <alignment horizontal="center" vertical="center"/>
    </xf>
    <xf numFmtId="165" fontId="32" fillId="2" borderId="0" xfId="0" applyNumberFormat="1" applyFont="1" applyFill="1" applyAlignment="1">
      <alignment horizontal="center" vertical="center"/>
    </xf>
    <xf numFmtId="165" fontId="62" fillId="0" borderId="4" xfId="0" applyNumberFormat="1" applyFont="1" applyBorder="1" applyAlignment="1">
      <alignment horizontal="right" vertical="center"/>
    </xf>
    <xf numFmtId="165" fontId="65" fillId="0" borderId="4" xfId="0" applyNumberFormat="1" applyFont="1" applyBorder="1" applyAlignment="1">
      <alignment horizontal="right" vertical="center"/>
    </xf>
    <xf numFmtId="165" fontId="32" fillId="2" borderId="4" xfId="0" applyNumberFormat="1" applyFont="1" applyFill="1" applyBorder="1" applyAlignment="1">
      <alignment horizontal="right" vertical="center"/>
    </xf>
    <xf numFmtId="165" fontId="32" fillId="2" borderId="3" xfId="0" applyNumberFormat="1" applyFont="1" applyFill="1" applyBorder="1" applyAlignment="1">
      <alignment horizontal="right" vertical="center"/>
    </xf>
    <xf numFmtId="165" fontId="32" fillId="2" borderId="2" xfId="0" applyNumberFormat="1" applyFont="1" applyFill="1" applyBorder="1" applyAlignment="1">
      <alignment horizontal="center" vertical="center"/>
    </xf>
    <xf numFmtId="165" fontId="32" fillId="0" borderId="2" xfId="0" applyNumberFormat="1" applyFont="1" applyBorder="1" applyAlignment="1">
      <alignment horizontal="right" vertical="center"/>
    </xf>
    <xf numFmtId="165" fontId="55" fillId="2" borderId="4" xfId="0" applyNumberFormat="1" applyFont="1" applyFill="1" applyBorder="1" applyAlignment="1">
      <alignment horizontal="center" vertical="center"/>
    </xf>
    <xf numFmtId="166" fontId="32" fillId="0" borderId="0" xfId="0" applyNumberFormat="1" applyFont="1"/>
    <xf numFmtId="165" fontId="32" fillId="0" borderId="0" xfId="0" applyNumberFormat="1" applyFont="1"/>
    <xf numFmtId="165" fontId="54" fillId="0" borderId="0" xfId="0" applyNumberFormat="1" applyFont="1"/>
    <xf numFmtId="166" fontId="54" fillId="0" borderId="0" xfId="0" applyNumberFormat="1" applyFont="1"/>
    <xf numFmtId="170" fontId="32" fillId="0" borderId="0" xfId="0" applyFont="1" applyAlignment="1">
      <alignment wrapText="1"/>
    </xf>
    <xf numFmtId="165" fontId="32" fillId="0" borderId="21" xfId="0" applyNumberFormat="1" applyFont="1" applyBorder="1" applyAlignment="1">
      <alignment horizontal="right" vertical="center"/>
    </xf>
    <xf numFmtId="170" fontId="32" fillId="0" borderId="0" xfId="0" applyFont="1" applyAlignment="1">
      <alignment vertical="top"/>
    </xf>
    <xf numFmtId="165" fontId="76" fillId="0" borderId="0" xfId="23" applyNumberFormat="1" applyFont="1" applyAlignment="1">
      <alignment vertical="center"/>
    </xf>
    <xf numFmtId="165" fontId="76" fillId="0" borderId="0" xfId="23" applyNumberFormat="1" applyFont="1" applyAlignment="1">
      <alignment horizontal="centerContinuous" vertical="center"/>
    </xf>
    <xf numFmtId="1" fontId="77" fillId="0" borderId="0" xfId="23" applyNumberFormat="1" applyFont="1" applyAlignment="1">
      <alignment horizontal="center" vertical="center"/>
    </xf>
    <xf numFmtId="1" fontId="76" fillId="0" borderId="0" xfId="23" applyNumberFormat="1" applyFont="1" applyAlignment="1">
      <alignment horizontal="center" vertical="center"/>
    </xf>
    <xf numFmtId="173" fontId="76" fillId="0" borderId="0" xfId="59" applyNumberFormat="1" applyFont="1" applyFill="1" applyAlignment="1">
      <alignment horizontal="centerContinuous" vertical="center"/>
    </xf>
    <xf numFmtId="173" fontId="76" fillId="0" borderId="0" xfId="23" applyNumberFormat="1" applyFont="1" applyAlignment="1">
      <alignment horizontal="right" vertical="center"/>
    </xf>
    <xf numFmtId="165" fontId="78" fillId="0" borderId="0" xfId="23" applyNumberFormat="1" applyFont="1" applyAlignment="1">
      <alignment vertical="center"/>
    </xf>
    <xf numFmtId="165" fontId="76" fillId="0" borderId="0" xfId="59" applyNumberFormat="1" applyFont="1" applyAlignment="1">
      <alignment horizontal="right" vertical="center"/>
    </xf>
    <xf numFmtId="165" fontId="78" fillId="0" borderId="0" xfId="59" applyNumberFormat="1" applyFont="1" applyFill="1" applyBorder="1" applyAlignment="1">
      <alignment horizontal="centerContinuous" vertical="center"/>
    </xf>
    <xf numFmtId="165" fontId="79" fillId="0" borderId="0" xfId="23" applyNumberFormat="1" applyFont="1" applyAlignment="1">
      <alignment vertical="center"/>
    </xf>
    <xf numFmtId="165" fontId="80" fillId="0" borderId="0" xfId="23" applyNumberFormat="1" applyFont="1" applyAlignment="1">
      <alignment horizontal="center" vertical="center"/>
    </xf>
    <xf numFmtId="165" fontId="80" fillId="0" borderId="0" xfId="23" applyNumberFormat="1" applyFont="1" applyAlignment="1">
      <alignment vertical="center"/>
    </xf>
    <xf numFmtId="165" fontId="78" fillId="0" borderId="0" xfId="59" applyNumberFormat="1" applyFont="1" applyAlignment="1">
      <alignment vertical="center"/>
    </xf>
    <xf numFmtId="165" fontId="78" fillId="0" borderId="0" xfId="59" applyNumberFormat="1" applyFont="1" applyFill="1" applyBorder="1" applyAlignment="1">
      <alignment vertical="center"/>
    </xf>
    <xf numFmtId="165" fontId="81" fillId="0" borderId="0" xfId="23" applyNumberFormat="1" applyFont="1" applyAlignment="1">
      <alignment horizontal="center" vertical="center"/>
    </xf>
    <xf numFmtId="165" fontId="81" fillId="0" borderId="0" xfId="59" applyNumberFormat="1" applyFont="1" applyAlignment="1">
      <alignment horizontal="right" vertical="center"/>
    </xf>
    <xf numFmtId="165" fontId="81" fillId="0" borderId="0" xfId="23" applyNumberFormat="1" applyFont="1" applyAlignment="1">
      <alignment horizontal="centerContinuous" vertical="center"/>
    </xf>
    <xf numFmtId="1" fontId="80" fillId="0" borderId="0" xfId="23" applyNumberFormat="1" applyFont="1" applyAlignment="1">
      <alignment horizontal="center" vertical="center"/>
    </xf>
    <xf numFmtId="1" fontId="81" fillId="0" borderId="0" xfId="23" applyNumberFormat="1" applyFont="1" applyAlignment="1">
      <alignment horizontal="center" vertical="center"/>
    </xf>
    <xf numFmtId="173" fontId="81" fillId="0" borderId="0" xfId="59" applyNumberFormat="1" applyFont="1" applyFill="1" applyAlignment="1">
      <alignment horizontal="centerContinuous" vertical="center"/>
    </xf>
    <xf numFmtId="173" fontId="81" fillId="0" borderId="0" xfId="23" applyNumberFormat="1" applyFont="1" applyAlignment="1">
      <alignment horizontal="right" vertical="center"/>
    </xf>
    <xf numFmtId="165" fontId="74" fillId="0" borderId="0" xfId="23" applyNumberFormat="1" applyFont="1" applyAlignment="1">
      <alignment horizontal="center" vertical="center"/>
    </xf>
    <xf numFmtId="165" fontId="74" fillId="0" borderId="0" xfId="23" applyNumberFormat="1" applyFont="1" applyAlignment="1">
      <alignment vertical="center"/>
    </xf>
    <xf numFmtId="165" fontId="77" fillId="0" borderId="0" xfId="23" applyNumberFormat="1" applyFont="1" applyAlignment="1">
      <alignment vertical="center"/>
    </xf>
    <xf numFmtId="165" fontId="82" fillId="0" borderId="0" xfId="23" applyNumberFormat="1" applyFont="1" applyAlignment="1">
      <alignment horizontal="left" vertical="center"/>
    </xf>
    <xf numFmtId="165" fontId="82" fillId="0" borderId="0" xfId="23" applyNumberFormat="1" applyFont="1" applyAlignment="1">
      <alignment horizontal="centerContinuous" vertical="center"/>
    </xf>
    <xf numFmtId="1" fontId="82" fillId="0" borderId="0" xfId="23" applyNumberFormat="1" applyFont="1" applyAlignment="1">
      <alignment horizontal="center" vertical="center"/>
    </xf>
    <xf numFmtId="173" fontId="82" fillId="0" borderId="0" xfId="59" applyNumberFormat="1" applyFont="1" applyFill="1" applyAlignment="1">
      <alignment horizontal="centerContinuous" vertical="center"/>
    </xf>
    <xf numFmtId="173" fontId="82" fillId="0" borderId="0" xfId="23" applyNumberFormat="1" applyFont="1" applyAlignment="1">
      <alignment horizontal="right" vertical="center"/>
    </xf>
    <xf numFmtId="165" fontId="82" fillId="0" borderId="0" xfId="59" applyNumberFormat="1" applyFont="1" applyAlignment="1">
      <alignment horizontal="right" vertical="center"/>
    </xf>
    <xf numFmtId="165" fontId="82" fillId="0" borderId="0" xfId="59" applyNumberFormat="1" applyFont="1" applyFill="1" applyBorder="1" applyAlignment="1">
      <alignment horizontal="centerContinuous" vertical="center"/>
    </xf>
    <xf numFmtId="165" fontId="82" fillId="0" borderId="0" xfId="23" applyNumberFormat="1" applyFont="1" applyAlignment="1">
      <alignment vertical="center"/>
    </xf>
    <xf numFmtId="165" fontId="82" fillId="0" borderId="0" xfId="23" applyNumberFormat="1" applyFont="1" applyAlignment="1" applyProtection="1">
      <alignment horizontal="center" vertical="center"/>
      <protection locked="0"/>
    </xf>
    <xf numFmtId="170" fontId="83" fillId="0" borderId="0" xfId="0" applyFont="1" applyAlignment="1">
      <alignment horizontal="center"/>
    </xf>
    <xf numFmtId="165" fontId="82" fillId="0" borderId="0" xfId="59" applyNumberFormat="1" applyFont="1" applyAlignment="1">
      <alignment vertical="center"/>
    </xf>
    <xf numFmtId="165" fontId="82" fillId="0" borderId="0" xfId="59" applyNumberFormat="1" applyFont="1" applyFill="1" applyBorder="1" applyAlignment="1">
      <alignment vertical="center"/>
    </xf>
    <xf numFmtId="173" fontId="82" fillId="0" borderId="0" xfId="59" applyNumberFormat="1" applyFont="1" applyFill="1" applyAlignment="1">
      <alignment horizontal="center" vertical="center"/>
    </xf>
    <xf numFmtId="165" fontId="82" fillId="0" borderId="0" xfId="59" applyNumberFormat="1" applyFont="1" applyFill="1" applyAlignment="1">
      <alignment horizontal="center" vertical="center"/>
    </xf>
    <xf numFmtId="165" fontId="82" fillId="0" borderId="0" xfId="59" applyNumberFormat="1" applyFont="1" applyFill="1" applyBorder="1" applyAlignment="1">
      <alignment horizontal="center" vertical="center"/>
    </xf>
    <xf numFmtId="173" fontId="82" fillId="0" borderId="28" xfId="59" quotePrefix="1" applyNumberFormat="1" applyFont="1" applyFill="1" applyBorder="1" applyAlignment="1" applyProtection="1">
      <alignment horizontal="center" vertical="center"/>
      <protection locked="0"/>
    </xf>
    <xf numFmtId="165" fontId="82" fillId="0" borderId="0" xfId="23" quotePrefix="1" applyNumberFormat="1" applyFont="1" applyAlignment="1" applyProtection="1">
      <alignment horizontal="center" vertical="center"/>
      <protection locked="0"/>
    </xf>
    <xf numFmtId="173" fontId="82" fillId="0" borderId="0" xfId="59" quotePrefix="1" applyNumberFormat="1" applyFont="1" applyFill="1" applyAlignment="1" applyProtection="1">
      <alignment horizontal="center" vertical="center"/>
      <protection locked="0"/>
    </xf>
    <xf numFmtId="165" fontId="82" fillId="0" borderId="0" xfId="59" quotePrefix="1" applyNumberFormat="1" applyFont="1" applyFill="1" applyAlignment="1" applyProtection="1">
      <alignment horizontal="center" vertical="center"/>
      <protection locked="0"/>
    </xf>
    <xf numFmtId="165" fontId="82" fillId="0" borderId="0" xfId="59" quotePrefix="1" applyNumberFormat="1" applyFont="1" applyFill="1" applyBorder="1" applyAlignment="1" applyProtection="1">
      <alignment horizontal="center" vertical="center"/>
      <protection locked="0"/>
    </xf>
    <xf numFmtId="1" fontId="78" fillId="0" borderId="0" xfId="23" applyNumberFormat="1" applyFont="1" applyAlignment="1">
      <alignment horizontal="center" vertical="center"/>
    </xf>
    <xf numFmtId="173" fontId="78" fillId="0" borderId="0" xfId="59" applyNumberFormat="1" applyFont="1" applyFill="1" applyAlignment="1">
      <alignment vertical="center"/>
    </xf>
    <xf numFmtId="165" fontId="78" fillId="0" borderId="0" xfId="23" applyNumberFormat="1" applyFont="1" applyAlignment="1" applyProtection="1">
      <alignment vertical="center"/>
      <protection locked="0"/>
    </xf>
    <xf numFmtId="173" fontId="78" fillId="0" borderId="0" xfId="23" applyNumberFormat="1" applyFont="1" applyAlignment="1">
      <alignment horizontal="right" vertical="center"/>
    </xf>
    <xf numFmtId="165" fontId="78" fillId="0" borderId="0" xfId="59" applyNumberFormat="1" applyFont="1" applyAlignment="1">
      <alignment horizontal="right" vertical="center"/>
    </xf>
    <xf numFmtId="173" fontId="82" fillId="0" borderId="28" xfId="23" applyNumberFormat="1" applyFont="1" applyBorder="1" applyAlignment="1">
      <alignment horizontal="right" vertical="center" wrapText="1"/>
    </xf>
    <xf numFmtId="165" fontId="82" fillId="0" borderId="0" xfId="23" applyNumberFormat="1" applyFont="1" applyAlignment="1" applyProtection="1">
      <alignment vertical="center"/>
      <protection locked="0"/>
    </xf>
    <xf numFmtId="173" fontId="82" fillId="0" borderId="0" xfId="23" applyNumberFormat="1" applyFont="1" applyAlignment="1">
      <alignment horizontal="right" vertical="center" wrapText="1"/>
    </xf>
    <xf numFmtId="165" fontId="82" fillId="0" borderId="0" xfId="59" applyNumberFormat="1" applyFont="1" applyBorder="1" applyAlignment="1">
      <alignment horizontal="right" vertical="center" wrapText="1"/>
    </xf>
    <xf numFmtId="165" fontId="82" fillId="0" borderId="0" xfId="59" applyNumberFormat="1" applyFont="1" applyFill="1" applyBorder="1"/>
    <xf numFmtId="173" fontId="82" fillId="0" borderId="0" xfId="60" applyFont="1" applyFill="1" applyBorder="1" applyAlignment="1">
      <alignment vertical="center"/>
    </xf>
    <xf numFmtId="41" fontId="82" fillId="0" borderId="0" xfId="0" applyNumberFormat="1" applyFont="1" applyAlignment="1">
      <alignment vertical="center"/>
    </xf>
    <xf numFmtId="170" fontId="78" fillId="0" borderId="0" xfId="0" applyFont="1" applyAlignment="1">
      <alignment vertical="center" wrapText="1"/>
    </xf>
    <xf numFmtId="173" fontId="78" fillId="0" borderId="28" xfId="23" applyNumberFormat="1" applyFont="1" applyBorder="1" applyAlignment="1">
      <alignment horizontal="right" vertical="center" wrapText="1"/>
    </xf>
    <xf numFmtId="173" fontId="78" fillId="0" borderId="0" xfId="23" applyNumberFormat="1" applyFont="1" applyAlignment="1">
      <alignment horizontal="right" vertical="center" wrapText="1"/>
    </xf>
    <xf numFmtId="165" fontId="78" fillId="0" borderId="28" xfId="59" applyNumberFormat="1" applyFont="1" applyBorder="1" applyAlignment="1">
      <alignment horizontal="right" vertical="center" wrapText="1"/>
    </xf>
    <xf numFmtId="165" fontId="78" fillId="0" borderId="0" xfId="59" applyNumberFormat="1" applyFont="1" applyFill="1" applyBorder="1"/>
    <xf numFmtId="165" fontId="77" fillId="0" borderId="0" xfId="23" applyNumberFormat="1" applyFont="1" applyAlignment="1" applyProtection="1">
      <alignment vertical="center"/>
      <protection locked="0"/>
    </xf>
    <xf numFmtId="165" fontId="84" fillId="0" borderId="0" xfId="23" applyNumberFormat="1" applyFont="1" applyAlignment="1">
      <alignment vertical="center"/>
    </xf>
    <xf numFmtId="41" fontId="82" fillId="0" borderId="0" xfId="59" applyFont="1" applyFill="1" applyBorder="1" applyAlignment="1">
      <alignment vertical="center"/>
    </xf>
    <xf numFmtId="173" fontId="76" fillId="0" borderId="0" xfId="59" applyNumberFormat="1" applyFont="1" applyFill="1" applyAlignment="1">
      <alignment vertical="center"/>
    </xf>
    <xf numFmtId="165" fontId="76" fillId="0" borderId="0" xfId="23" applyNumberFormat="1" applyFont="1" applyAlignment="1" applyProtection="1">
      <alignment vertical="center"/>
      <protection locked="0"/>
    </xf>
    <xf numFmtId="41" fontId="78" fillId="0" borderId="0" xfId="59" applyFont="1" applyFill="1" applyBorder="1" applyAlignment="1">
      <alignment vertical="center"/>
    </xf>
    <xf numFmtId="170" fontId="76" fillId="0" borderId="0" xfId="0" applyFont="1" applyAlignment="1">
      <alignment vertical="center" wrapText="1"/>
    </xf>
    <xf numFmtId="165" fontId="78" fillId="0" borderId="0" xfId="59" applyNumberFormat="1" applyFont="1" applyAlignment="1">
      <alignment horizontal="right" vertical="center" wrapText="1"/>
    </xf>
    <xf numFmtId="173" fontId="76" fillId="0" borderId="0" xfId="59" applyNumberFormat="1" applyFont="1" applyFill="1" applyBorder="1" applyAlignment="1">
      <alignment vertical="center"/>
    </xf>
    <xf numFmtId="165" fontId="82" fillId="0" borderId="28" xfId="59" applyNumberFormat="1" applyFont="1" applyBorder="1" applyAlignment="1">
      <alignment horizontal="right" vertical="center" wrapText="1"/>
    </xf>
    <xf numFmtId="165" fontId="78" fillId="0" borderId="0" xfId="59" applyNumberFormat="1" applyFont="1" applyBorder="1" applyAlignment="1">
      <alignment horizontal="right" vertical="center" wrapText="1"/>
    </xf>
    <xf numFmtId="173" fontId="76" fillId="0" borderId="0" xfId="60" applyFont="1" applyFill="1" applyBorder="1" applyAlignment="1" applyProtection="1">
      <alignment vertical="center"/>
      <protection locked="0"/>
    </xf>
    <xf numFmtId="165" fontId="76" fillId="0" borderId="0" xfId="59" applyNumberFormat="1" applyFont="1" applyBorder="1" applyAlignment="1">
      <alignment horizontal="right" vertical="center"/>
    </xf>
    <xf numFmtId="165" fontId="77" fillId="0" borderId="0" xfId="59" applyNumberFormat="1" applyFont="1" applyAlignment="1">
      <alignment horizontal="right" vertical="center"/>
    </xf>
    <xf numFmtId="173" fontId="77" fillId="0" borderId="0" xfId="59" applyNumberFormat="1" applyFont="1" applyFill="1" applyAlignment="1">
      <alignment vertical="center"/>
    </xf>
    <xf numFmtId="173" fontId="77" fillId="0" borderId="0" xfId="23" applyNumberFormat="1" applyFont="1" applyAlignment="1">
      <alignment horizontal="right" vertical="center"/>
    </xf>
    <xf numFmtId="170" fontId="77" fillId="0" borderId="0" xfId="0" applyFont="1" applyAlignment="1">
      <alignment vertical="center" wrapText="1"/>
    </xf>
    <xf numFmtId="41" fontId="76" fillId="0" borderId="0" xfId="59" applyFont="1" applyFill="1" applyAlignment="1">
      <alignment horizontal="right" vertical="center"/>
    </xf>
    <xf numFmtId="165" fontId="78" fillId="0" borderId="0" xfId="59" applyNumberFormat="1" applyFont="1" applyFill="1" applyBorder="1" applyAlignment="1">
      <alignment horizontal="right" vertical="center" wrapText="1"/>
    </xf>
    <xf numFmtId="41" fontId="78" fillId="0" borderId="0" xfId="59" applyFont="1" applyFill="1" applyBorder="1" applyAlignment="1">
      <alignment horizontal="right" vertical="center" wrapText="1"/>
    </xf>
    <xf numFmtId="41" fontId="76" fillId="0" borderId="0" xfId="59" applyFont="1" applyFill="1" applyBorder="1" applyAlignment="1" applyProtection="1">
      <alignment vertical="center"/>
      <protection locked="0"/>
    </xf>
    <xf numFmtId="41" fontId="82" fillId="0" borderId="28" xfId="59" applyFont="1" applyFill="1" applyBorder="1" applyAlignment="1">
      <alignment horizontal="right" vertical="center" wrapText="1"/>
    </xf>
    <xf numFmtId="41" fontId="82" fillId="0" borderId="0" xfId="59" applyFont="1" applyFill="1" applyBorder="1" applyAlignment="1">
      <alignment horizontal="right" vertical="center" wrapText="1"/>
    </xf>
    <xf numFmtId="41" fontId="76" fillId="0" borderId="0" xfId="59" quotePrefix="1" applyFont="1" applyFill="1" applyAlignment="1">
      <alignment horizontal="right" vertical="center"/>
    </xf>
    <xf numFmtId="41" fontId="76" fillId="0" borderId="0" xfId="59" applyFont="1" applyFill="1" applyAlignment="1">
      <alignment vertical="center"/>
    </xf>
    <xf numFmtId="165" fontId="76" fillId="0" borderId="0" xfId="59" quotePrefix="1" applyNumberFormat="1" applyFont="1" applyAlignment="1">
      <alignment horizontal="right" vertical="center"/>
    </xf>
    <xf numFmtId="173" fontId="77" fillId="0" borderId="0" xfId="59" applyNumberFormat="1" applyFont="1" applyFill="1" applyBorder="1" applyAlignment="1">
      <alignment vertical="center"/>
    </xf>
    <xf numFmtId="41" fontId="82" fillId="0" borderId="28" xfId="59" applyFont="1" applyBorder="1" applyAlignment="1">
      <alignment horizontal="right" vertical="center" wrapText="1"/>
    </xf>
    <xf numFmtId="41" fontId="82" fillId="0" borderId="0" xfId="59" applyFont="1" applyBorder="1" applyAlignment="1">
      <alignment horizontal="right" vertical="center" wrapText="1"/>
    </xf>
    <xf numFmtId="173" fontId="76" fillId="0" borderId="0" xfId="59" applyNumberFormat="1" applyFont="1" applyFill="1" applyBorder="1"/>
    <xf numFmtId="173" fontId="76" fillId="0" borderId="0" xfId="61" applyNumberFormat="1" applyFont="1" applyFill="1" applyBorder="1" applyAlignment="1">
      <alignment horizontal="right"/>
    </xf>
    <xf numFmtId="170" fontId="85" fillId="0" borderId="0" xfId="0" applyFont="1" applyAlignment="1">
      <alignment horizontal="right" vertical="center"/>
    </xf>
    <xf numFmtId="41" fontId="82" fillId="0" borderId="29" xfId="59" applyFont="1" applyFill="1" applyBorder="1" applyAlignment="1">
      <alignment horizontal="right" vertical="center" wrapText="1"/>
    </xf>
    <xf numFmtId="173" fontId="82" fillId="0" borderId="29" xfId="59" applyNumberFormat="1" applyFont="1" applyFill="1" applyBorder="1" applyAlignment="1">
      <alignment horizontal="right" vertical="center" wrapText="1"/>
    </xf>
    <xf numFmtId="173" fontId="82" fillId="0" borderId="0" xfId="59" applyNumberFormat="1" applyFont="1" applyFill="1" applyBorder="1" applyAlignment="1">
      <alignment horizontal="right" vertical="center" wrapText="1"/>
    </xf>
    <xf numFmtId="165" fontId="82" fillId="0" borderId="0" xfId="59" applyNumberFormat="1" applyFont="1" applyFill="1" applyBorder="1" applyAlignment="1">
      <alignment horizontal="right" vertical="center" wrapText="1"/>
    </xf>
    <xf numFmtId="174" fontId="77" fillId="0" borderId="0" xfId="59" applyNumberFormat="1" applyFont="1" applyFill="1" applyAlignment="1">
      <alignment vertical="center"/>
    </xf>
    <xf numFmtId="175" fontId="76" fillId="0" borderId="0" xfId="23" applyNumberFormat="1" applyFont="1" applyAlignment="1">
      <alignment horizontal="right" vertical="center"/>
    </xf>
    <xf numFmtId="165" fontId="77" fillId="0" borderId="0" xfId="23" applyNumberFormat="1" applyFont="1" applyAlignment="1" applyProtection="1">
      <alignment horizontal="centerContinuous" vertical="center"/>
      <protection locked="0"/>
    </xf>
    <xf numFmtId="165" fontId="77" fillId="0" borderId="0" xfId="59" applyNumberFormat="1" applyFont="1" applyFill="1" applyBorder="1" applyAlignment="1">
      <alignment horizontal="right" vertical="center" wrapText="1"/>
    </xf>
    <xf numFmtId="41" fontId="77" fillId="0" borderId="28" xfId="59" applyFont="1" applyFill="1" applyBorder="1" applyAlignment="1">
      <alignment horizontal="right" vertical="center" wrapText="1"/>
    </xf>
    <xf numFmtId="165" fontId="77" fillId="0" borderId="0" xfId="61" applyNumberFormat="1" applyFont="1" applyFill="1" applyBorder="1" applyAlignment="1" applyProtection="1">
      <alignment vertical="center"/>
      <protection locked="0"/>
    </xf>
    <xf numFmtId="173" fontId="77" fillId="0" borderId="28" xfId="59" applyNumberFormat="1" applyFont="1" applyFill="1" applyBorder="1" applyAlignment="1">
      <alignment horizontal="right" vertical="center" wrapText="1"/>
    </xf>
    <xf numFmtId="173" fontId="77" fillId="0" borderId="0" xfId="59" applyNumberFormat="1" applyFont="1" applyFill="1" applyBorder="1" applyAlignment="1">
      <alignment horizontal="right" vertical="center" wrapText="1"/>
    </xf>
    <xf numFmtId="165" fontId="77" fillId="0" borderId="0" xfId="61" applyNumberFormat="1" applyFont="1" applyFill="1" applyAlignment="1" applyProtection="1">
      <alignment vertical="center"/>
      <protection locked="0"/>
    </xf>
    <xf numFmtId="41" fontId="77" fillId="0" borderId="0" xfId="59" applyFont="1" applyFill="1" applyBorder="1" applyAlignment="1">
      <alignment horizontal="right" vertical="center" wrapText="1"/>
    </xf>
    <xf numFmtId="165" fontId="76" fillId="0" borderId="0" xfId="61" applyNumberFormat="1" applyFont="1" applyFill="1" applyAlignment="1" applyProtection="1">
      <alignment vertical="center"/>
      <protection locked="0"/>
    </xf>
    <xf numFmtId="170" fontId="78" fillId="0" borderId="0" xfId="0" applyFont="1" applyAlignment="1">
      <alignment vertical="top"/>
    </xf>
    <xf numFmtId="165" fontId="78" fillId="0" borderId="0" xfId="61" applyNumberFormat="1" applyFont="1" applyFill="1" applyAlignment="1" applyProtection="1">
      <alignment vertical="center"/>
      <protection locked="0"/>
    </xf>
    <xf numFmtId="165" fontId="76" fillId="0" borderId="0" xfId="59" applyNumberFormat="1" applyFont="1" applyFill="1" applyAlignment="1">
      <alignment horizontal="right" vertical="center"/>
    </xf>
    <xf numFmtId="173" fontId="76" fillId="0" borderId="30" xfId="59" applyNumberFormat="1" applyFont="1" applyFill="1" applyBorder="1" applyAlignment="1" applyProtection="1">
      <alignment vertical="center"/>
      <protection locked="0"/>
    </xf>
    <xf numFmtId="165" fontId="76" fillId="0" borderId="0" xfId="61" applyNumberFormat="1" applyFont="1" applyFill="1" applyBorder="1" applyAlignment="1" applyProtection="1">
      <alignment vertical="center"/>
      <protection locked="0"/>
    </xf>
    <xf numFmtId="173" fontId="76" fillId="0" borderId="30" xfId="61" applyNumberFormat="1" applyFont="1" applyFill="1" applyBorder="1" applyAlignment="1" applyProtection="1">
      <alignment horizontal="right" vertical="center"/>
      <protection locked="0"/>
    </xf>
    <xf numFmtId="173" fontId="76" fillId="0" borderId="0" xfId="61" applyNumberFormat="1" applyFont="1" applyFill="1" applyBorder="1" applyAlignment="1" applyProtection="1">
      <alignment horizontal="right" vertical="center"/>
      <protection locked="0"/>
    </xf>
    <xf numFmtId="165" fontId="76" fillId="0" borderId="30" xfId="59" applyNumberFormat="1" applyFont="1" applyFill="1" applyBorder="1" applyAlignment="1" applyProtection="1">
      <alignment horizontal="right" vertical="center"/>
      <protection locked="0"/>
    </xf>
    <xf numFmtId="165" fontId="78" fillId="0" borderId="0" xfId="59" applyNumberFormat="1" applyFont="1" applyFill="1" applyBorder="1" applyAlignment="1" applyProtection="1">
      <alignment vertical="center"/>
      <protection locked="0"/>
    </xf>
    <xf numFmtId="173" fontId="76" fillId="0" borderId="0" xfId="59" applyNumberFormat="1" applyFont="1" applyFill="1" applyBorder="1" applyAlignment="1">
      <alignment horizontal="right" vertical="center" wrapText="1"/>
    </xf>
    <xf numFmtId="165" fontId="76" fillId="0" borderId="0" xfId="59" applyNumberFormat="1" applyFont="1" applyFill="1" applyBorder="1" applyAlignment="1">
      <alignment horizontal="right" vertical="center" wrapText="1"/>
    </xf>
    <xf numFmtId="173" fontId="76" fillId="0" borderId="0" xfId="59" applyNumberFormat="1" applyFont="1" applyFill="1" applyBorder="1" applyAlignment="1">
      <alignment horizontal="right" vertical="center"/>
    </xf>
    <xf numFmtId="165" fontId="78" fillId="0" borderId="0" xfId="59" applyNumberFormat="1" applyFont="1" applyFill="1" applyBorder="1" applyAlignment="1">
      <alignment horizontal="right" vertical="center"/>
    </xf>
    <xf numFmtId="165" fontId="78" fillId="0" borderId="0" xfId="61" applyNumberFormat="1" applyFont="1" applyFill="1" applyBorder="1" applyAlignment="1" applyProtection="1">
      <alignment vertical="center"/>
      <protection locked="0"/>
    </xf>
    <xf numFmtId="165" fontId="78" fillId="0" borderId="0" xfId="59" applyNumberFormat="1" applyFont="1" applyFill="1" applyAlignment="1">
      <alignment horizontal="right" vertical="center" wrapText="1"/>
    </xf>
    <xf numFmtId="173" fontId="78" fillId="0" borderId="0" xfId="59" applyNumberFormat="1" applyFont="1" applyFill="1" applyBorder="1" applyAlignment="1" applyProtection="1">
      <alignment vertical="center"/>
      <protection locked="0"/>
    </xf>
    <xf numFmtId="173" fontId="78" fillId="0" borderId="0" xfId="61" applyNumberFormat="1" applyFont="1" applyFill="1" applyBorder="1" applyAlignment="1" applyProtection="1">
      <alignment horizontal="right" vertical="center"/>
      <protection locked="0"/>
    </xf>
    <xf numFmtId="165" fontId="78" fillId="0" borderId="0" xfId="59" applyNumberFormat="1" applyFont="1" applyFill="1" applyBorder="1" applyAlignment="1" applyProtection="1">
      <alignment horizontal="right" vertical="center"/>
      <protection locked="0"/>
    </xf>
    <xf numFmtId="9" fontId="78" fillId="0" borderId="0" xfId="10" applyFont="1" applyFill="1" applyBorder="1" applyAlignment="1">
      <alignment vertical="center"/>
    </xf>
    <xf numFmtId="173" fontId="82" fillId="0" borderId="28" xfId="59" applyNumberFormat="1" applyFont="1" applyFill="1" applyBorder="1" applyAlignment="1">
      <alignment horizontal="right" vertical="center" wrapText="1"/>
    </xf>
    <xf numFmtId="3" fontId="82" fillId="0" borderId="0" xfId="59" applyNumberFormat="1" applyFont="1" applyFill="1" applyBorder="1" applyAlignment="1">
      <alignment horizontal="right" vertical="center" wrapText="1"/>
    </xf>
    <xf numFmtId="173" fontId="78" fillId="0" borderId="30" xfId="59" applyNumberFormat="1" applyFont="1" applyFill="1" applyBorder="1" applyAlignment="1" applyProtection="1">
      <alignment vertical="center"/>
      <protection locked="0"/>
    </xf>
    <xf numFmtId="173" fontId="78" fillId="0" borderId="30" xfId="61" applyNumberFormat="1" applyFont="1" applyFill="1" applyBorder="1" applyAlignment="1" applyProtection="1">
      <alignment horizontal="right" vertical="center"/>
      <protection locked="0"/>
    </xf>
    <xf numFmtId="165" fontId="78" fillId="0" borderId="30" xfId="59" applyNumberFormat="1" applyFont="1" applyFill="1" applyBorder="1" applyAlignment="1" applyProtection="1">
      <alignment horizontal="right" vertical="center"/>
      <protection locked="0"/>
    </xf>
    <xf numFmtId="173" fontId="78" fillId="0" borderId="0" xfId="59" applyNumberFormat="1" applyFont="1" applyFill="1" applyBorder="1"/>
    <xf numFmtId="165" fontId="78" fillId="0" borderId="0" xfId="59" applyNumberFormat="1" applyFont="1" applyFill="1" applyBorder="1" applyAlignment="1">
      <alignment horizontal="right"/>
    </xf>
    <xf numFmtId="173" fontId="78" fillId="0" borderId="0" xfId="61" applyNumberFormat="1" applyFont="1" applyFill="1" applyBorder="1" applyAlignment="1">
      <alignment horizontal="right"/>
    </xf>
    <xf numFmtId="170" fontId="86" fillId="6" borderId="0" xfId="0" applyFont="1" applyFill="1" applyAlignment="1">
      <alignment vertical="top"/>
    </xf>
    <xf numFmtId="41" fontId="76" fillId="0" borderId="0" xfId="59" applyFont="1" applyFill="1" applyAlignment="1">
      <alignment horizontal="right" vertical="center" wrapText="1"/>
    </xf>
    <xf numFmtId="175" fontId="82" fillId="0" borderId="0" xfId="59" applyNumberFormat="1" applyFont="1" applyFill="1" applyBorder="1" applyAlignment="1">
      <alignment vertical="center"/>
    </xf>
    <xf numFmtId="165" fontId="77" fillId="0" borderId="0" xfId="23" applyNumberFormat="1" applyFont="1" applyAlignment="1">
      <alignment horizontal="center" vertical="center"/>
    </xf>
    <xf numFmtId="165" fontId="82" fillId="0" borderId="0" xfId="23" applyNumberFormat="1" applyFont="1" applyAlignment="1">
      <alignment horizontal="center" vertical="center"/>
    </xf>
    <xf numFmtId="165" fontId="82" fillId="0" borderId="0" xfId="59" applyNumberFormat="1" applyFont="1" applyAlignment="1">
      <alignment horizontal="center" vertical="center"/>
    </xf>
    <xf numFmtId="165" fontId="78" fillId="0" borderId="0" xfId="59" applyNumberFormat="1" applyFont="1" applyFill="1" applyBorder="1" applyAlignment="1">
      <alignment horizontal="center" vertical="center"/>
    </xf>
    <xf numFmtId="165" fontId="80" fillId="0" borderId="0" xfId="23" applyNumberFormat="1" applyFont="1" applyAlignment="1" applyProtection="1">
      <alignment horizontal="center" vertical="center"/>
      <protection locked="0"/>
    </xf>
    <xf numFmtId="173" fontId="82" fillId="0" borderId="0" xfId="59" quotePrefix="1" applyNumberFormat="1" applyFont="1" applyFill="1" applyBorder="1" applyAlignment="1" applyProtection="1">
      <alignment horizontal="center" vertical="center"/>
      <protection locked="0"/>
    </xf>
    <xf numFmtId="173" fontId="78" fillId="0" borderId="0" xfId="59" applyNumberFormat="1" applyFont="1" applyFill="1" applyAlignment="1" applyProtection="1">
      <alignment vertical="center"/>
      <protection locked="0"/>
    </xf>
    <xf numFmtId="165" fontId="78" fillId="0" borderId="0" xfId="59" applyNumberFormat="1" applyFont="1" applyFill="1" applyAlignment="1">
      <alignment horizontal="center" vertical="center"/>
    </xf>
    <xf numFmtId="173" fontId="76" fillId="0" borderId="28" xfId="59" applyNumberFormat="1" applyFont="1" applyFill="1" applyBorder="1" applyAlignment="1">
      <alignment horizontal="right" vertical="center" wrapText="1"/>
    </xf>
    <xf numFmtId="165" fontId="87" fillId="0" borderId="28" xfId="59" applyNumberFormat="1" applyFont="1" applyFill="1" applyBorder="1" applyAlignment="1" applyProtection="1">
      <protection locked="0"/>
    </xf>
    <xf numFmtId="173" fontId="76" fillId="0" borderId="0" xfId="59" applyNumberFormat="1" applyFont="1" applyFill="1" applyBorder="1" applyAlignment="1" applyProtection="1">
      <alignment vertical="center"/>
      <protection locked="0"/>
    </xf>
    <xf numFmtId="165" fontId="87" fillId="0" borderId="0" xfId="59" applyNumberFormat="1" applyFont="1" applyFill="1" applyBorder="1" applyAlignment="1" applyProtection="1">
      <protection locked="0"/>
    </xf>
    <xf numFmtId="173" fontId="76" fillId="0" borderId="0" xfId="23" applyNumberFormat="1" applyFont="1" applyAlignment="1">
      <alignment horizontal="right" vertical="center" wrapText="1"/>
    </xf>
    <xf numFmtId="165" fontId="87" fillId="0" borderId="0" xfId="59" applyNumberFormat="1" applyFont="1" applyFill="1" applyAlignment="1" applyProtection="1">
      <protection locked="0"/>
    </xf>
    <xf numFmtId="173" fontId="76" fillId="0" borderId="0" xfId="59" applyNumberFormat="1" applyFont="1" applyFill="1" applyAlignment="1" applyProtection="1">
      <alignment vertical="center"/>
      <protection locked="0"/>
    </xf>
    <xf numFmtId="173" fontId="76" fillId="0" borderId="0" xfId="61" applyNumberFormat="1" applyFont="1" applyFill="1" applyAlignment="1" applyProtection="1">
      <alignment horizontal="right" vertical="center"/>
      <protection locked="0"/>
    </xf>
    <xf numFmtId="165" fontId="87" fillId="0" borderId="28" xfId="59" applyNumberFormat="1" applyFont="1" applyFill="1" applyBorder="1" applyProtection="1">
      <protection locked="0"/>
    </xf>
    <xf numFmtId="165" fontId="87" fillId="0" borderId="0" xfId="59" applyNumberFormat="1" applyFont="1" applyFill="1" applyProtection="1">
      <protection locked="0"/>
    </xf>
    <xf numFmtId="170" fontId="76" fillId="0" borderId="0" xfId="0" applyFont="1" applyAlignment="1">
      <alignment vertical="center"/>
    </xf>
    <xf numFmtId="173" fontId="76" fillId="0" borderId="28" xfId="59" applyNumberFormat="1" applyFont="1" applyFill="1" applyBorder="1" applyAlignment="1" applyProtection="1">
      <alignment vertical="center"/>
      <protection locked="0"/>
    </xf>
    <xf numFmtId="173" fontId="77" fillId="0" borderId="28" xfId="59" applyNumberFormat="1" applyFont="1" applyFill="1" applyBorder="1" applyAlignment="1" applyProtection="1">
      <alignment vertical="center"/>
      <protection locked="0"/>
    </xf>
    <xf numFmtId="173" fontId="77" fillId="0" borderId="0" xfId="59" applyNumberFormat="1" applyFont="1" applyFill="1" applyBorder="1" applyAlignment="1" applyProtection="1">
      <alignment vertical="center"/>
      <protection locked="0"/>
    </xf>
    <xf numFmtId="3" fontId="88" fillId="0" borderId="0" xfId="0" applyNumberFormat="1" applyFont="1" applyAlignment="1">
      <alignment horizontal="right" vertical="center" wrapText="1"/>
    </xf>
    <xf numFmtId="170" fontId="88" fillId="0" borderId="0" xfId="0" applyFont="1" applyAlignment="1">
      <alignment horizontal="right" vertical="center" wrapText="1"/>
    </xf>
    <xf numFmtId="176" fontId="76" fillId="0" borderId="0" xfId="23" applyNumberFormat="1" applyFont="1" applyAlignment="1">
      <alignment vertical="center"/>
    </xf>
    <xf numFmtId="173" fontId="76" fillId="0" borderId="0" xfId="59" applyNumberFormat="1" applyFont="1" applyFill="1" applyAlignment="1">
      <alignment horizontal="right" vertical="center" wrapText="1"/>
    </xf>
    <xf numFmtId="165" fontId="76" fillId="0" borderId="0" xfId="23" quotePrefix="1" applyNumberFormat="1" applyFont="1" applyAlignment="1">
      <alignment vertical="center"/>
    </xf>
    <xf numFmtId="173" fontId="77" fillId="0" borderId="0" xfId="59" applyNumberFormat="1" applyFont="1" applyFill="1" applyAlignment="1" applyProtection="1">
      <alignment vertical="center"/>
      <protection locked="0"/>
    </xf>
    <xf numFmtId="173" fontId="77" fillId="0" borderId="0" xfId="61" applyNumberFormat="1" applyFont="1" applyFill="1" applyAlignment="1" applyProtection="1">
      <alignment horizontal="right" vertical="center"/>
      <protection locked="0"/>
    </xf>
    <xf numFmtId="165" fontId="89" fillId="0" borderId="0" xfId="59" applyNumberFormat="1" applyFont="1" applyFill="1" applyAlignment="1" applyProtection="1">
      <protection locked="0"/>
    </xf>
    <xf numFmtId="165" fontId="77" fillId="0" borderId="28" xfId="59" applyNumberFormat="1" applyFont="1" applyFill="1" applyBorder="1" applyAlignment="1">
      <alignment horizontal="right" vertical="center" wrapText="1"/>
    </xf>
    <xf numFmtId="173" fontId="76" fillId="0" borderId="28" xfId="23" applyNumberFormat="1" applyFont="1" applyBorder="1" applyAlignment="1">
      <alignment horizontal="right" vertical="center" wrapText="1"/>
    </xf>
    <xf numFmtId="41" fontId="78" fillId="0" borderId="0" xfId="59" applyFont="1" applyFill="1" applyBorder="1"/>
    <xf numFmtId="173" fontId="76" fillId="0" borderId="29" xfId="59" applyNumberFormat="1" applyFont="1" applyFill="1" applyBorder="1" applyAlignment="1">
      <alignment horizontal="right" vertical="center" wrapText="1"/>
    </xf>
    <xf numFmtId="173" fontId="77" fillId="0" borderId="29" xfId="59" applyNumberFormat="1" applyFont="1" applyFill="1" applyBorder="1" applyAlignment="1">
      <alignment horizontal="right" vertical="center" wrapText="1"/>
    </xf>
    <xf numFmtId="173" fontId="76" fillId="0" borderId="0" xfId="23" applyNumberFormat="1" applyFont="1" applyAlignment="1" applyProtection="1">
      <alignment horizontal="right" vertical="center"/>
      <protection locked="0"/>
    </xf>
    <xf numFmtId="175" fontId="76" fillId="0" borderId="0" xfId="59" applyNumberFormat="1" applyFont="1" applyFill="1" applyAlignment="1">
      <alignment horizontal="right" vertical="center" wrapText="1"/>
    </xf>
    <xf numFmtId="176" fontId="76" fillId="0" borderId="0" xfId="61" applyNumberFormat="1" applyFont="1" applyFill="1" applyAlignment="1" applyProtection="1">
      <alignment vertical="center"/>
      <protection locked="0"/>
    </xf>
    <xf numFmtId="177" fontId="78" fillId="0" borderId="0" xfId="23" applyNumberFormat="1" applyFont="1" applyAlignment="1">
      <alignment horizontal="right" vertical="center" wrapText="1"/>
    </xf>
    <xf numFmtId="178" fontId="76" fillId="0" borderId="0" xfId="59" applyNumberFormat="1" applyFont="1" applyFill="1" applyAlignment="1" applyProtection="1">
      <alignment vertical="center"/>
      <protection locked="0"/>
    </xf>
    <xf numFmtId="179" fontId="78" fillId="0" borderId="0" xfId="23" applyNumberFormat="1" applyFont="1" applyAlignment="1">
      <alignment horizontal="right" vertical="center" wrapText="1"/>
    </xf>
    <xf numFmtId="170" fontId="83" fillId="0" borderId="0" xfId="0" applyFont="1"/>
    <xf numFmtId="170" fontId="80" fillId="0" borderId="0" xfId="23" applyFont="1" applyAlignment="1" applyProtection="1">
      <alignment horizontal="center" vertical="center"/>
      <protection locked="0"/>
    </xf>
    <xf numFmtId="165" fontId="78" fillId="0" borderId="0" xfId="59" quotePrefix="1" applyNumberFormat="1" applyFont="1" applyFill="1" applyBorder="1" applyAlignment="1" applyProtection="1">
      <alignment horizontal="center" vertical="center"/>
      <protection locked="0"/>
    </xf>
    <xf numFmtId="173" fontId="78" fillId="0" borderId="0" xfId="59" quotePrefix="1" applyNumberFormat="1" applyFont="1" applyFill="1" applyAlignment="1" applyProtection="1">
      <alignment horizontal="center" vertical="center"/>
      <protection locked="0"/>
    </xf>
    <xf numFmtId="170" fontId="85" fillId="0" borderId="0" xfId="0" applyFont="1" applyAlignment="1">
      <alignment horizontal="center"/>
    </xf>
    <xf numFmtId="180" fontId="77" fillId="0" borderId="0" xfId="62" applyNumberFormat="1" applyFont="1"/>
    <xf numFmtId="176" fontId="77" fillId="0" borderId="0" xfId="61" applyNumberFormat="1" applyFont="1" applyFill="1" applyAlignment="1" applyProtection="1">
      <alignment vertical="center"/>
      <protection locked="0"/>
    </xf>
    <xf numFmtId="41" fontId="82" fillId="0" borderId="0" xfId="59" applyFont="1" applyFill="1" applyBorder="1" applyAlignment="1" applyProtection="1">
      <alignment vertical="center"/>
      <protection locked="0"/>
    </xf>
    <xf numFmtId="165" fontId="76" fillId="0" borderId="0" xfId="59" applyNumberFormat="1" applyFont="1" applyFill="1" applyBorder="1" applyAlignment="1" applyProtection="1">
      <alignment horizontal="right" vertical="center"/>
      <protection locked="0"/>
    </xf>
    <xf numFmtId="180" fontId="76" fillId="0" borderId="0" xfId="62" applyNumberFormat="1" applyFont="1"/>
    <xf numFmtId="41" fontId="76" fillId="0" borderId="0" xfId="59" applyFont="1" applyFill="1" applyAlignment="1">
      <alignment horizontal="center" vertical="center"/>
    </xf>
    <xf numFmtId="173" fontId="76" fillId="0" borderId="0" xfId="20" applyNumberFormat="1" applyFont="1" applyFill="1" applyBorder="1" applyAlignment="1">
      <alignment horizontal="right" vertical="center" wrapText="1"/>
    </xf>
    <xf numFmtId="164" fontId="76" fillId="0" borderId="0" xfId="20" applyFont="1" applyFill="1" applyAlignment="1" applyProtection="1">
      <alignment vertical="center"/>
      <protection locked="0"/>
    </xf>
    <xf numFmtId="164" fontId="76" fillId="0" borderId="0" xfId="20" applyFont="1" applyFill="1" applyBorder="1" applyAlignment="1">
      <alignment horizontal="right" vertical="center" wrapText="1"/>
    </xf>
    <xf numFmtId="177" fontId="76" fillId="0" borderId="0" xfId="23" applyNumberFormat="1" applyFont="1" applyAlignment="1">
      <alignment horizontal="right" vertical="center"/>
    </xf>
    <xf numFmtId="165" fontId="81" fillId="0" borderId="0" xfId="23" applyNumberFormat="1" applyFont="1" applyAlignment="1" applyProtection="1">
      <alignment horizontal="centerContinuous" vertical="center"/>
      <protection locked="0"/>
    </xf>
    <xf numFmtId="170" fontId="82" fillId="0" borderId="0" xfId="0" applyFont="1" applyAlignment="1">
      <alignment vertical="top"/>
    </xf>
    <xf numFmtId="165" fontId="78" fillId="0" borderId="0" xfId="59" quotePrefix="1" applyNumberFormat="1" applyFont="1" applyFill="1" applyAlignment="1" applyProtection="1">
      <alignment horizontal="center" vertical="center"/>
      <protection locked="0"/>
    </xf>
    <xf numFmtId="165" fontId="78" fillId="0" borderId="0" xfId="23" applyNumberFormat="1" applyFont="1" applyAlignment="1">
      <alignment horizontal="right" vertical="center" wrapText="1"/>
    </xf>
    <xf numFmtId="165" fontId="78" fillId="0" borderId="0" xfId="23" applyNumberFormat="1" applyFont="1" applyAlignment="1">
      <alignment vertical="center" wrapText="1"/>
    </xf>
    <xf numFmtId="173" fontId="78" fillId="0" borderId="0" xfId="59" applyNumberFormat="1" applyFont="1" applyFill="1" applyAlignment="1">
      <alignment horizontal="right" vertical="center" wrapText="1"/>
    </xf>
    <xf numFmtId="165" fontId="76" fillId="0" borderId="0" xfId="23" applyNumberFormat="1" applyFont="1" applyAlignment="1">
      <alignment vertical="center" wrapText="1"/>
    </xf>
    <xf numFmtId="173" fontId="78" fillId="0" borderId="0" xfId="59" applyNumberFormat="1" applyFont="1" applyFill="1" applyBorder="1" applyAlignment="1">
      <alignment horizontal="right" vertical="center" wrapText="1"/>
    </xf>
    <xf numFmtId="173" fontId="77" fillId="0" borderId="0" xfId="59" applyNumberFormat="1" applyFont="1" applyFill="1" applyBorder="1"/>
    <xf numFmtId="1" fontId="76" fillId="0" borderId="0" xfId="23" applyNumberFormat="1" applyFont="1" applyAlignment="1">
      <alignment horizontal="center" vertical="center" wrapText="1"/>
    </xf>
    <xf numFmtId="165" fontId="76" fillId="0" borderId="0" xfId="59" applyNumberFormat="1" applyFont="1" applyFill="1" applyAlignment="1">
      <alignment horizontal="right" vertical="center" wrapText="1"/>
    </xf>
    <xf numFmtId="173" fontId="76" fillId="0" borderId="30" xfId="59" applyNumberFormat="1" applyFont="1" applyFill="1" applyBorder="1" applyAlignment="1">
      <alignment horizontal="right" vertical="center" wrapText="1"/>
    </xf>
    <xf numFmtId="165" fontId="76" fillId="0" borderId="0" xfId="23" applyNumberFormat="1" applyFont="1" applyAlignment="1">
      <alignment horizontal="right" vertical="center" wrapText="1"/>
    </xf>
    <xf numFmtId="165" fontId="76" fillId="0" borderId="0" xfId="59" applyNumberFormat="1" applyFont="1" applyFill="1" applyBorder="1"/>
    <xf numFmtId="173" fontId="77" fillId="0" borderId="0" xfId="23" applyNumberFormat="1" applyFont="1" applyAlignment="1">
      <alignment horizontal="right" vertical="center" wrapText="1"/>
    </xf>
    <xf numFmtId="173" fontId="77" fillId="0" borderId="0" xfId="59" applyNumberFormat="1" applyFont="1" applyFill="1" applyAlignment="1">
      <alignment horizontal="right" vertical="center" wrapText="1"/>
    </xf>
    <xf numFmtId="165" fontId="77" fillId="0" borderId="0" xfId="23" applyNumberFormat="1" applyFont="1" applyAlignment="1">
      <alignment horizontal="right" vertical="center" wrapText="1"/>
    </xf>
    <xf numFmtId="173" fontId="82" fillId="0" borderId="0" xfId="59" applyNumberFormat="1" applyFont="1" applyFill="1" applyAlignment="1">
      <alignment horizontal="right" vertical="center" wrapText="1"/>
    </xf>
    <xf numFmtId="165" fontId="77" fillId="0" borderId="0" xfId="59" applyNumberFormat="1" applyFont="1" applyFill="1" applyAlignment="1">
      <alignment horizontal="right" vertical="center" wrapText="1"/>
    </xf>
    <xf numFmtId="173" fontId="76" fillId="0" borderId="0" xfId="59" applyNumberFormat="1" applyFont="1" applyFill="1" applyBorder="1" applyAlignment="1">
      <alignment horizontal="right"/>
    </xf>
    <xf numFmtId="165" fontId="76" fillId="0" borderId="0" xfId="59" applyNumberFormat="1" applyFont="1" applyFill="1" applyAlignment="1">
      <alignment vertical="center"/>
    </xf>
    <xf numFmtId="165" fontId="76" fillId="0" borderId="0" xfId="63" applyNumberFormat="1" applyFont="1" applyAlignment="1">
      <alignment vertical="center"/>
    </xf>
    <xf numFmtId="165" fontId="76" fillId="0" borderId="0" xfId="59" applyNumberFormat="1" applyFont="1" applyBorder="1" applyAlignment="1">
      <alignment horizontal="right" vertical="center" wrapText="1"/>
    </xf>
    <xf numFmtId="165" fontId="76" fillId="0" borderId="0" xfId="59" applyNumberFormat="1" applyFont="1" applyFill="1" applyBorder="1" applyAlignment="1">
      <alignment vertical="center"/>
    </xf>
    <xf numFmtId="173" fontId="78" fillId="0" borderId="28" xfId="59" applyNumberFormat="1" applyFont="1" applyFill="1" applyBorder="1" applyAlignment="1">
      <alignment horizontal="right" vertical="center" wrapText="1"/>
    </xf>
    <xf numFmtId="165" fontId="76" fillId="0" borderId="0" xfId="23" applyNumberFormat="1" applyFont="1" applyAlignment="1">
      <alignment horizontal="left" vertical="center"/>
    </xf>
    <xf numFmtId="173" fontId="76" fillId="0" borderId="28" xfId="60" applyFont="1" applyFill="1" applyBorder="1" applyAlignment="1">
      <alignment horizontal="right" vertical="center"/>
    </xf>
    <xf numFmtId="173" fontId="78" fillId="0" borderId="28" xfId="60" applyFont="1" applyFill="1" applyBorder="1" applyAlignment="1">
      <alignment horizontal="right" vertical="center"/>
    </xf>
    <xf numFmtId="173" fontId="76" fillId="0" borderId="0" xfId="60" applyFont="1" applyFill="1" applyBorder="1" applyAlignment="1">
      <alignment horizontal="right" vertical="center"/>
    </xf>
    <xf numFmtId="165" fontId="76" fillId="0" borderId="0" xfId="59" applyNumberFormat="1" applyFont="1" applyFill="1" applyBorder="1" applyAlignment="1">
      <alignment horizontal="right" vertical="center"/>
    </xf>
    <xf numFmtId="165" fontId="81" fillId="0" borderId="0" xfId="59" applyNumberFormat="1" applyFont="1" applyFill="1" applyBorder="1" applyAlignment="1">
      <alignment vertical="center"/>
    </xf>
    <xf numFmtId="170" fontId="81" fillId="0" borderId="0" xfId="0" applyFont="1" applyAlignment="1">
      <alignment vertical="center"/>
    </xf>
    <xf numFmtId="170" fontId="81" fillId="0" borderId="0" xfId="44" applyFont="1" applyAlignment="1">
      <alignment vertical="center"/>
    </xf>
    <xf numFmtId="41" fontId="81" fillId="0" borderId="0" xfId="59" applyFont="1" applyFill="1" applyAlignment="1">
      <alignment vertical="center"/>
    </xf>
    <xf numFmtId="41" fontId="80" fillId="0" borderId="0" xfId="59" applyFont="1" applyFill="1" applyAlignment="1">
      <alignment vertical="center"/>
    </xf>
    <xf numFmtId="41" fontId="81" fillId="0" borderId="0" xfId="59" applyFont="1" applyFill="1" applyAlignment="1">
      <alignment horizontal="right" vertical="center"/>
    </xf>
    <xf numFmtId="41" fontId="78" fillId="0" borderId="31" xfId="59" applyFont="1" applyFill="1" applyBorder="1" applyAlignment="1">
      <alignment horizontal="right" vertical="center" wrapText="1"/>
    </xf>
    <xf numFmtId="41" fontId="76" fillId="0" borderId="0" xfId="59" applyFont="1" applyFill="1" applyBorder="1" applyAlignment="1">
      <alignment horizontal="right" vertical="center" wrapText="1"/>
    </xf>
    <xf numFmtId="173" fontId="78" fillId="0" borderId="31" xfId="59" applyNumberFormat="1" applyFont="1" applyFill="1" applyBorder="1" applyAlignment="1">
      <alignment horizontal="right" vertical="center" wrapText="1"/>
    </xf>
    <xf numFmtId="41" fontId="77" fillId="0" borderId="0" xfId="59" applyFont="1" applyFill="1" applyAlignment="1">
      <alignment horizontal="right" vertical="center" wrapText="1"/>
    </xf>
    <xf numFmtId="41" fontId="76" fillId="0" borderId="0" xfId="59" applyFont="1" applyFill="1" applyBorder="1" applyAlignment="1" applyProtection="1">
      <alignment horizontal="right" vertical="center"/>
      <protection locked="0"/>
    </xf>
    <xf numFmtId="173" fontId="77" fillId="0" borderId="28" xfId="23" applyNumberFormat="1" applyFont="1" applyBorder="1" applyAlignment="1">
      <alignment vertical="center"/>
    </xf>
    <xf numFmtId="165" fontId="77" fillId="0" borderId="28" xfId="61" applyNumberFormat="1" applyFont="1" applyFill="1" applyBorder="1" applyAlignment="1" applyProtection="1">
      <alignment vertical="center"/>
      <protection locked="0"/>
    </xf>
    <xf numFmtId="173" fontId="77" fillId="0" borderId="28" xfId="61" applyNumberFormat="1" applyFont="1" applyFill="1" applyBorder="1" applyAlignment="1" applyProtection="1">
      <alignment horizontal="right" vertical="center"/>
      <protection locked="0"/>
    </xf>
    <xf numFmtId="173" fontId="77" fillId="0" borderId="0" xfId="61" applyNumberFormat="1" applyFont="1" applyFill="1" applyBorder="1" applyAlignment="1" applyProtection="1">
      <alignment horizontal="right" vertical="center"/>
      <protection locked="0"/>
    </xf>
    <xf numFmtId="173" fontId="76" fillId="0" borderId="0" xfId="59" applyNumberFormat="1" applyFont="1" applyFill="1" applyBorder="1" applyAlignment="1" applyProtection="1">
      <alignment horizontal="right" vertical="center"/>
      <protection locked="0"/>
    </xf>
    <xf numFmtId="165" fontId="76" fillId="0" borderId="29" xfId="23" applyNumberFormat="1" applyFont="1" applyBorder="1" applyAlignment="1">
      <alignment vertical="center"/>
    </xf>
    <xf numFmtId="1" fontId="77" fillId="0" borderId="29" xfId="23" applyNumberFormat="1" applyFont="1" applyBorder="1" applyAlignment="1">
      <alignment horizontal="center" vertical="center"/>
    </xf>
    <xf numFmtId="1" fontId="76" fillId="0" borderId="29" xfId="23" applyNumberFormat="1" applyFont="1" applyBorder="1" applyAlignment="1">
      <alignment horizontal="center" vertical="center"/>
    </xf>
    <xf numFmtId="41" fontId="76" fillId="0" borderId="29" xfId="59" applyFont="1" applyFill="1" applyBorder="1" applyAlignment="1" applyProtection="1">
      <alignment horizontal="right" vertical="center"/>
      <protection locked="0"/>
    </xf>
    <xf numFmtId="165" fontId="76" fillId="0" borderId="29" xfId="61" applyNumberFormat="1" applyFont="1" applyFill="1" applyBorder="1" applyAlignment="1" applyProtection="1">
      <alignment vertical="center"/>
      <protection locked="0"/>
    </xf>
    <xf numFmtId="165" fontId="76" fillId="0" borderId="29" xfId="59" applyNumberFormat="1" applyFont="1" applyFill="1" applyBorder="1" applyAlignment="1" applyProtection="1">
      <alignment horizontal="right" vertical="center"/>
      <protection locked="0"/>
    </xf>
    <xf numFmtId="165" fontId="90" fillId="0" borderId="0" xfId="61" applyNumberFormat="1" applyFont="1" applyFill="1" applyBorder="1" applyAlignment="1" applyProtection="1">
      <alignment vertical="center"/>
      <protection locked="0"/>
    </xf>
    <xf numFmtId="173" fontId="90" fillId="0" borderId="0" xfId="59" applyNumberFormat="1" applyFont="1" applyFill="1" applyBorder="1" applyAlignment="1" applyProtection="1">
      <alignment vertical="center"/>
      <protection locked="0"/>
    </xf>
    <xf numFmtId="173" fontId="90" fillId="0" borderId="0" xfId="61" applyNumberFormat="1" applyFont="1" applyFill="1" applyBorder="1" applyAlignment="1" applyProtection="1">
      <alignment horizontal="right" vertical="center"/>
      <protection locked="0"/>
    </xf>
    <xf numFmtId="165" fontId="90" fillId="0" borderId="0" xfId="59" applyNumberFormat="1" applyFont="1" applyFill="1" applyBorder="1" applyAlignment="1" applyProtection="1">
      <alignment horizontal="right" vertical="center"/>
      <protection locked="0"/>
    </xf>
    <xf numFmtId="170" fontId="85" fillId="0" borderId="0" xfId="0" applyFont="1" applyAlignment="1">
      <alignment horizontal="right" vertical="center" wrapText="1"/>
    </xf>
    <xf numFmtId="170" fontId="88" fillId="0" borderId="0" xfId="0" applyFont="1" applyAlignment="1">
      <alignment horizontal="right" vertical="center"/>
    </xf>
    <xf numFmtId="170" fontId="83" fillId="0" borderId="0" xfId="0" applyFont="1" applyAlignment="1">
      <alignment horizontal="right" vertical="center"/>
    </xf>
    <xf numFmtId="170" fontId="91" fillId="0" borderId="0" xfId="0" applyFont="1" applyAlignment="1">
      <alignment horizontal="right" vertical="center"/>
    </xf>
    <xf numFmtId="165" fontId="76" fillId="0" borderId="0" xfId="61" applyNumberFormat="1" applyFont="1" applyFill="1" applyBorder="1" applyAlignment="1" applyProtection="1">
      <alignment horizontal="center" vertical="center"/>
      <protection locked="0"/>
    </xf>
    <xf numFmtId="173" fontId="76" fillId="0" borderId="0" xfId="59" applyNumberFormat="1" applyFont="1" applyFill="1" applyBorder="1" applyAlignment="1" applyProtection="1">
      <alignment horizontal="center" vertical="center"/>
      <protection locked="0"/>
    </xf>
    <xf numFmtId="165" fontId="78" fillId="0" borderId="0" xfId="59" applyNumberFormat="1" applyFont="1" applyFill="1" applyBorder="1" applyAlignment="1" applyProtection="1">
      <alignment horizontal="center" vertical="center"/>
      <protection locked="0"/>
    </xf>
    <xf numFmtId="165" fontId="76" fillId="0" borderId="0" xfId="61" applyNumberFormat="1" applyFont="1" applyFill="1" applyAlignment="1">
      <alignment vertical="center"/>
    </xf>
    <xf numFmtId="173" fontId="76" fillId="0" borderId="0" xfId="61" applyNumberFormat="1" applyFont="1" applyFill="1" applyAlignment="1">
      <alignment horizontal="right" vertical="center"/>
    </xf>
    <xf numFmtId="165" fontId="55" fillId="0" borderId="0" xfId="0" applyNumberFormat="1" applyFont="1" applyAlignment="1">
      <alignment horizontal="right" vertical="center"/>
    </xf>
    <xf numFmtId="165" fontId="32" fillId="0" borderId="0" xfId="0" applyNumberFormat="1" applyFont="1" applyAlignment="1">
      <alignment horizontal="right" vertical="center"/>
    </xf>
    <xf numFmtId="165" fontId="55" fillId="0" borderId="4" xfId="0" applyNumberFormat="1" applyFont="1" applyBorder="1" applyAlignment="1">
      <alignment horizontal="right" vertical="center"/>
    </xf>
    <xf numFmtId="165" fontId="55" fillId="0" borderId="5" xfId="0" applyNumberFormat="1" applyFont="1" applyBorder="1" applyAlignment="1">
      <alignment horizontal="right" vertical="center"/>
    </xf>
    <xf numFmtId="165" fontId="55" fillId="0" borderId="3" xfId="0" applyNumberFormat="1" applyFont="1" applyBorder="1" applyAlignment="1">
      <alignment horizontal="right" vertical="center"/>
    </xf>
    <xf numFmtId="165" fontId="32" fillId="0" borderId="4" xfId="0" applyNumberFormat="1" applyFont="1" applyBorder="1" applyAlignment="1">
      <alignment horizontal="right" vertical="center"/>
    </xf>
    <xf numFmtId="165" fontId="32" fillId="0" borderId="3" xfId="0" applyNumberFormat="1" applyFont="1" applyBorder="1" applyAlignment="1">
      <alignment horizontal="right" vertical="center"/>
    </xf>
    <xf numFmtId="170" fontId="92" fillId="0" borderId="0" xfId="0" applyFont="1"/>
    <xf numFmtId="170" fontId="93" fillId="0" borderId="0" xfId="0" applyFont="1"/>
    <xf numFmtId="181" fontId="93" fillId="0" borderId="28" xfId="0" applyNumberFormat="1" applyFont="1" applyBorder="1"/>
    <xf numFmtId="170" fontId="94" fillId="0" borderId="0" xfId="0" applyFont="1"/>
    <xf numFmtId="181" fontId="87" fillId="0" borderId="0" xfId="0" applyNumberFormat="1" applyFont="1"/>
    <xf numFmtId="43" fontId="11" fillId="0" borderId="0" xfId="6" applyFont="1" applyAlignment="1">
      <alignment vertical="center"/>
    </xf>
    <xf numFmtId="166" fontId="12" fillId="0" borderId="0" xfId="6" applyNumberFormat="1" applyFont="1" applyAlignment="1">
      <alignment vertical="center"/>
    </xf>
    <xf numFmtId="166" fontId="11" fillId="0" borderId="0" xfId="6" applyNumberFormat="1" applyFont="1"/>
    <xf numFmtId="165" fontId="62" fillId="0" borderId="0" xfId="0" applyNumberFormat="1" applyFont="1" applyAlignment="1">
      <alignment horizontal="right" vertical="center"/>
    </xf>
    <xf numFmtId="166" fontId="11" fillId="0" borderId="0" xfId="6" applyNumberFormat="1" applyFont="1" applyBorder="1"/>
    <xf numFmtId="170" fontId="42" fillId="0" borderId="10" xfId="26" applyFont="1" applyBorder="1" applyAlignment="1">
      <alignment horizontal="left" vertical="center" wrapText="1"/>
    </xf>
    <xf numFmtId="170" fontId="42" fillId="0" borderId="11" xfId="26" applyFont="1" applyBorder="1" applyAlignment="1">
      <alignment horizontal="left" vertical="center" wrapText="1"/>
    </xf>
    <xf numFmtId="170" fontId="42" fillId="0" borderId="23" xfId="26" applyFont="1" applyBorder="1" applyAlignment="1">
      <alignment horizontal="left" vertical="center" wrapText="1"/>
    </xf>
    <xf numFmtId="169" fontId="42" fillId="0" borderId="11" xfId="38" applyNumberFormat="1" applyFont="1" applyFill="1" applyBorder="1" applyAlignment="1" applyProtection="1">
      <alignment horizontal="left" vertical="center" wrapText="1"/>
    </xf>
    <xf numFmtId="170" fontId="42" fillId="0" borderId="8" xfId="26" applyFont="1" applyBorder="1" applyAlignment="1">
      <alignment horizontal="left" vertical="center" wrapText="1"/>
    </xf>
    <xf numFmtId="171" fontId="42" fillId="0" borderId="11" xfId="38" applyNumberFormat="1" applyFont="1" applyFill="1" applyBorder="1" applyAlignment="1" applyProtection="1">
      <alignment horizontal="right" vertical="center" wrapText="1"/>
    </xf>
    <xf numFmtId="171" fontId="42" fillId="0" borderId="24" xfId="38" applyNumberFormat="1" applyFont="1" applyFill="1" applyBorder="1" applyAlignment="1" applyProtection="1">
      <alignment horizontal="right" vertical="center" wrapText="1"/>
    </xf>
    <xf numFmtId="171" fontId="42" fillId="0" borderId="23" xfId="38" applyNumberFormat="1" applyFont="1" applyFill="1" applyBorder="1" applyAlignment="1" applyProtection="1">
      <alignment horizontal="right" vertical="center" wrapText="1"/>
    </xf>
    <xf numFmtId="172" fontId="42" fillId="0" borderId="11" xfId="26" applyNumberFormat="1" applyFont="1" applyBorder="1" applyAlignment="1">
      <alignment horizontal="center" vertical="center" wrapText="1"/>
    </xf>
    <xf numFmtId="170" fontId="42" fillId="0" borderId="11" xfId="26" applyFont="1" applyBorder="1" applyAlignment="1">
      <alignment horizontal="center" vertical="center" wrapText="1"/>
    </xf>
    <xf numFmtId="170" fontId="42" fillId="0" borderId="10" xfId="26" applyFont="1" applyBorder="1" applyAlignment="1">
      <alignment horizontal="center" vertical="center" wrapText="1"/>
    </xf>
    <xf numFmtId="170" fontId="42" fillId="0" borderId="13" xfId="26" applyFont="1" applyBorder="1" applyAlignment="1">
      <alignment horizontal="left" vertical="center" wrapText="1"/>
    </xf>
    <xf numFmtId="170" fontId="42" fillId="0" borderId="16" xfId="26" applyFont="1" applyBorder="1" applyAlignment="1">
      <alignment horizontal="center" vertical="center" wrapText="1"/>
    </xf>
    <xf numFmtId="170" fontId="42" fillId="0" borderId="13" xfId="26" applyFont="1" applyBorder="1" applyAlignment="1">
      <alignment horizontal="center" vertical="center" wrapText="1"/>
    </xf>
    <xf numFmtId="170" fontId="42" fillId="0" borderId="26" xfId="26" applyFont="1" applyBorder="1" applyAlignment="1">
      <alignment horizontal="center" vertical="center" wrapText="1"/>
    </xf>
    <xf numFmtId="170" fontId="42" fillId="0" borderId="0" xfId="0" applyFont="1" applyAlignment="1">
      <alignment vertical="center"/>
    </xf>
    <xf numFmtId="170" fontId="42" fillId="2" borderId="32" xfId="26" applyFont="1" applyFill="1" applyBorder="1" applyAlignment="1">
      <alignment horizontal="center" vertical="center" wrapText="1"/>
    </xf>
    <xf numFmtId="170" fontId="42" fillId="2" borderId="33" xfId="26" applyFont="1" applyFill="1" applyBorder="1" applyAlignment="1">
      <alignment horizontal="left" vertical="center" wrapText="1"/>
    </xf>
    <xf numFmtId="170" fontId="42" fillId="2" borderId="23" xfId="26" applyFont="1" applyFill="1" applyBorder="1" applyAlignment="1">
      <alignment horizontal="center" vertical="center" wrapText="1"/>
    </xf>
    <xf numFmtId="170" fontId="42" fillId="2" borderId="24" xfId="26" applyFont="1" applyFill="1" applyBorder="1" applyAlignment="1">
      <alignment horizontal="center" vertical="center" wrapText="1"/>
    </xf>
    <xf numFmtId="166" fontId="40" fillId="0" borderId="16" xfId="6" applyNumberFormat="1" applyFont="1" applyFill="1" applyBorder="1" applyAlignment="1" applyProtection="1">
      <alignment horizontal="left" vertical="center" wrapText="1"/>
    </xf>
    <xf numFmtId="43" fontId="17" fillId="0" borderId="0" xfId="6" applyFont="1" applyAlignment="1">
      <alignment horizontal="center"/>
    </xf>
    <xf numFmtId="43" fontId="18" fillId="0" borderId="0" xfId="6" applyFont="1"/>
    <xf numFmtId="165" fontId="32" fillId="0" borderId="0" xfId="0" applyNumberFormat="1" applyFont="1" applyAlignment="1">
      <alignment horizontal="center" vertical="center"/>
    </xf>
    <xf numFmtId="170" fontId="40" fillId="0" borderId="16" xfId="0" applyFont="1" applyBorder="1" applyAlignment="1">
      <alignment horizontal="left" vertical="center" wrapText="1" indent="2"/>
    </xf>
    <xf numFmtId="165" fontId="32" fillId="0" borderId="6" xfId="6" applyNumberFormat="1" applyFont="1" applyFill="1" applyBorder="1" applyAlignment="1">
      <alignment horizontal="center" vertical="center" wrapText="1"/>
    </xf>
    <xf numFmtId="165" fontId="32" fillId="0" borderId="9" xfId="6" applyNumberFormat="1" applyFont="1" applyFill="1" applyBorder="1" applyAlignment="1">
      <alignment horizontal="center" vertical="center" wrapText="1"/>
    </xf>
    <xf numFmtId="165" fontId="55" fillId="0" borderId="9" xfId="6" applyNumberFormat="1" applyFont="1" applyFill="1" applyBorder="1" applyAlignment="1">
      <alignment horizontal="center" vertical="center" wrapText="1"/>
    </xf>
    <xf numFmtId="170" fontId="62" fillId="3" borderId="0" xfId="1" applyFont="1" applyFill="1" applyAlignment="1" applyProtection="1">
      <alignment horizontal="right" vertical="center" wrapText="1"/>
      <protection locked="0"/>
    </xf>
    <xf numFmtId="167" fontId="55" fillId="0" borderId="6" xfId="10" applyNumberFormat="1" applyFont="1" applyFill="1" applyBorder="1" applyAlignment="1">
      <alignment horizontal="right" vertical="center" wrapText="1"/>
    </xf>
    <xf numFmtId="167" fontId="55" fillId="0" borderId="9" xfId="10" applyNumberFormat="1" applyFont="1" applyFill="1" applyBorder="1" applyAlignment="1">
      <alignment horizontal="right" vertical="center" wrapText="1"/>
    </xf>
    <xf numFmtId="167" fontId="32" fillId="0" borderId="9" xfId="10" applyNumberFormat="1" applyFont="1" applyFill="1" applyBorder="1" applyAlignment="1">
      <alignment horizontal="right" vertical="center" wrapText="1"/>
    </xf>
    <xf numFmtId="43" fontId="32" fillId="0" borderId="6" xfId="6" applyFont="1" applyFill="1" applyBorder="1" applyAlignment="1">
      <alignment horizontal="right" vertical="center" wrapText="1"/>
    </xf>
    <xf numFmtId="43" fontId="32" fillId="0" borderId="9" xfId="6" applyFont="1" applyFill="1" applyBorder="1" applyAlignment="1">
      <alignment horizontal="right" vertical="center" wrapText="1"/>
    </xf>
    <xf numFmtId="43" fontId="32" fillId="0" borderId="6" xfId="6" applyFont="1" applyFill="1" applyBorder="1" applyAlignment="1">
      <alignment vertical="center" wrapText="1"/>
    </xf>
    <xf numFmtId="43" fontId="32" fillId="0" borderId="9" xfId="6" applyFont="1" applyFill="1" applyBorder="1" applyAlignment="1">
      <alignment vertical="center" wrapText="1"/>
    </xf>
    <xf numFmtId="165" fontId="32" fillId="0" borderId="9" xfId="6" applyNumberFormat="1" applyFont="1" applyFill="1" applyBorder="1" applyAlignment="1">
      <alignment vertical="center" wrapText="1"/>
    </xf>
    <xf numFmtId="165" fontId="32" fillId="0" borderId="19" xfId="17" applyNumberFormat="1" applyFont="1" applyFill="1" applyBorder="1" applyAlignment="1" applyProtection="1">
      <alignment vertical="center"/>
    </xf>
    <xf numFmtId="170" fontId="52" fillId="0" borderId="0" xfId="1" applyFont="1" applyAlignment="1">
      <alignment horizontal="center" vertical="center" wrapText="1"/>
    </xf>
    <xf numFmtId="170" fontId="50" fillId="0" borderId="0" xfId="21" applyFont="1" applyAlignment="1">
      <alignment horizontal="right" vertical="center"/>
    </xf>
    <xf numFmtId="170" fontId="49" fillId="0" borderId="0" xfId="21" applyFont="1" applyAlignment="1">
      <alignment horizontal="right" vertical="center"/>
    </xf>
    <xf numFmtId="170" fontId="32" fillId="0" borderId="0" xfId="22" applyFont="1" applyFill="1" applyAlignment="1" applyProtection="1">
      <alignment horizontal="left" vertical="center" wrapText="1"/>
    </xf>
    <xf numFmtId="170" fontId="9" fillId="0" borderId="3" xfId="0" applyFont="1" applyBorder="1" applyAlignment="1">
      <alignment horizontal="left" vertical="center"/>
    </xf>
    <xf numFmtId="170" fontId="57" fillId="4" borderId="0" xfId="1" applyFont="1" applyFill="1" applyAlignment="1" applyProtection="1">
      <alignment horizontal="center" vertical="center" wrapText="1"/>
      <protection locked="0"/>
    </xf>
    <xf numFmtId="170" fontId="59" fillId="3" borderId="0" xfId="1" applyFont="1" applyFill="1" applyAlignment="1" applyProtection="1">
      <alignment horizontal="center" vertical="center" wrapText="1"/>
      <protection locked="0"/>
    </xf>
    <xf numFmtId="170" fontId="62" fillId="3" borderId="5" xfId="1" applyFont="1" applyFill="1" applyBorder="1" applyAlignment="1" applyProtection="1">
      <alignment horizontal="center" vertical="center" wrapText="1"/>
      <protection locked="0"/>
    </xf>
    <xf numFmtId="170" fontId="62" fillId="3" borderId="3" xfId="1" applyFont="1" applyFill="1" applyBorder="1" applyAlignment="1" applyProtection="1">
      <alignment horizontal="center" vertical="center" wrapText="1"/>
      <protection locked="0"/>
    </xf>
    <xf numFmtId="170" fontId="62" fillId="3" borderId="0" xfId="1" applyFont="1" applyFill="1" applyAlignment="1" applyProtection="1">
      <alignment horizontal="center" vertical="center" wrapText="1"/>
      <protection locked="0"/>
    </xf>
    <xf numFmtId="170" fontId="83" fillId="0" borderId="28" xfId="0" applyFont="1" applyBorder="1" applyAlignment="1">
      <alignment horizontal="center"/>
    </xf>
    <xf numFmtId="165" fontId="80" fillId="0" borderId="0" xfId="23" applyNumberFormat="1" applyFont="1" applyAlignment="1">
      <alignment horizontal="center" vertical="center"/>
    </xf>
    <xf numFmtId="165" fontId="74" fillId="0" borderId="0" xfId="23" applyNumberFormat="1" applyFont="1" applyAlignment="1">
      <alignment horizontal="center" vertical="center"/>
    </xf>
    <xf numFmtId="170" fontId="83" fillId="0" borderId="0" xfId="0" applyFont="1" applyAlignment="1">
      <alignment horizontal="center"/>
    </xf>
    <xf numFmtId="165" fontId="82" fillId="0" borderId="0" xfId="23" applyNumberFormat="1" applyFont="1" applyAlignment="1" applyProtection="1">
      <alignment horizontal="center" vertical="center"/>
      <protection locked="0"/>
    </xf>
    <xf numFmtId="165" fontId="76" fillId="0" borderId="0" xfId="23" applyNumberFormat="1" applyFont="1" applyAlignment="1">
      <alignment horizontal="left" vertical="center"/>
    </xf>
    <xf numFmtId="165" fontId="77" fillId="0" borderId="0" xfId="23" applyNumberFormat="1" applyFont="1" applyAlignment="1">
      <alignment horizontal="center" vertical="center"/>
    </xf>
    <xf numFmtId="165" fontId="82" fillId="0" borderId="0" xfId="23" applyNumberFormat="1" applyFont="1" applyAlignment="1">
      <alignment horizontal="center" vertical="center"/>
    </xf>
    <xf numFmtId="165" fontId="82" fillId="0" borderId="28" xfId="23" applyNumberFormat="1" applyFont="1" applyBorder="1" applyAlignment="1" applyProtection="1">
      <alignment horizontal="center" vertical="center"/>
      <protection locked="0"/>
    </xf>
  </cellXfs>
  <cellStyles count="64">
    <cellStyle name="Comma [0] 2" xfId="60" xr:uid="{00000000-0005-0000-0000-000000000000}"/>
    <cellStyle name="Hiperlink" xfId="22" builtinId="8"/>
    <cellStyle name="Hiperlink 2" xfId="51" xr:uid="{00000000-0005-0000-0000-000002000000}"/>
    <cellStyle name="Moeda" xfId="38" builtinId="4"/>
    <cellStyle name="Normal" xfId="0" builtinId="0"/>
    <cellStyle name="Normal 10 2 2 2" xfId="15" xr:uid="{00000000-0005-0000-0000-000005000000}"/>
    <cellStyle name="Normal 10 2 2 2 2" xfId="47" xr:uid="{00000000-0005-0000-0000-000006000000}"/>
    <cellStyle name="Normal 15" xfId="24" xr:uid="{00000000-0005-0000-0000-000007000000}"/>
    <cellStyle name="Normal 15 2" xfId="53" xr:uid="{00000000-0005-0000-0000-000008000000}"/>
    <cellStyle name="Normal 15 2 2" xfId="25" xr:uid="{00000000-0005-0000-0000-000009000000}"/>
    <cellStyle name="Normal 15 2 2 2" xfId="54" xr:uid="{00000000-0005-0000-0000-00000A000000}"/>
    <cellStyle name="Normal 2" xfId="9" xr:uid="{00000000-0005-0000-0000-00000B000000}"/>
    <cellStyle name="Normal 2 2" xfId="1" xr:uid="{00000000-0005-0000-0000-00000C000000}"/>
    <cellStyle name="Normal 2 2 2" xfId="12" xr:uid="{00000000-0005-0000-0000-00000D000000}"/>
    <cellStyle name="Normal 2 2 2 2" xfId="45" xr:uid="{00000000-0005-0000-0000-00000E000000}"/>
    <cellStyle name="Normal 2 2 3" xfId="40" xr:uid="{00000000-0005-0000-0000-00000F000000}"/>
    <cellStyle name="Normal 2 3" xfId="23" xr:uid="{00000000-0005-0000-0000-000010000000}"/>
    <cellStyle name="Normal 2 3 2" xfId="52" xr:uid="{00000000-0005-0000-0000-000011000000}"/>
    <cellStyle name="Normal 2 4" xfId="44" xr:uid="{00000000-0005-0000-0000-000012000000}"/>
    <cellStyle name="Normal 21" xfId="13" xr:uid="{00000000-0005-0000-0000-000013000000}"/>
    <cellStyle name="Normal 21 2" xfId="46" xr:uid="{00000000-0005-0000-0000-000014000000}"/>
    <cellStyle name="Normal 3" xfId="5" xr:uid="{00000000-0005-0000-0000-000015000000}"/>
    <cellStyle name="Normal 3 2" xfId="30" xr:uid="{00000000-0005-0000-0000-000016000000}"/>
    <cellStyle name="Normal 3 2 2" xfId="58" xr:uid="{00000000-0005-0000-0000-000017000000}"/>
    <cellStyle name="Normal 3 3" xfId="41" xr:uid="{00000000-0005-0000-0000-000018000000}"/>
    <cellStyle name="Normal 4" xfId="21" xr:uid="{00000000-0005-0000-0000-000019000000}"/>
    <cellStyle name="Normal 4 2" xfId="50" xr:uid="{00000000-0005-0000-0000-00001A000000}"/>
    <cellStyle name="Normal 482 2" xfId="7" xr:uid="{00000000-0005-0000-0000-00001B000000}"/>
    <cellStyle name="Normal 482 2 2" xfId="42" xr:uid="{00000000-0005-0000-0000-00001C000000}"/>
    <cellStyle name="Normal 483 2" xfId="8" xr:uid="{00000000-0005-0000-0000-00001D000000}"/>
    <cellStyle name="Normal 483 2 2" xfId="43" xr:uid="{00000000-0005-0000-0000-00001E000000}"/>
    <cellStyle name="Normal 5" xfId="28" xr:uid="{00000000-0005-0000-0000-00001F000000}"/>
    <cellStyle name="Normal 5 2" xfId="56" xr:uid="{00000000-0005-0000-0000-000020000000}"/>
    <cellStyle name="Normal 6" xfId="29" xr:uid="{00000000-0005-0000-0000-000021000000}"/>
    <cellStyle name="Normal 6 2" xfId="57" xr:uid="{00000000-0005-0000-0000-000022000000}"/>
    <cellStyle name="Normal 7" xfId="39" xr:uid="{00000000-0005-0000-0000-000023000000}"/>
    <cellStyle name="Normal 8" xfId="55" xr:uid="{00000000-0005-0000-0000-000024000000}"/>
    <cellStyle name="Normal_Anexo 2 - Modificado_2" xfId="26" xr:uid="{00000000-0005-0000-0000-000025000000}"/>
    <cellStyle name="Normal_balanço" xfId="62" xr:uid="{00000000-0005-0000-0000-000026000000}"/>
    <cellStyle name="Normal_Plan11 (2)" xfId="63" xr:uid="{00000000-0005-0000-0000-000027000000}"/>
    <cellStyle name="Porcentagem" xfId="10" builtinId="5"/>
    <cellStyle name="Porcentagem 10 2" xfId="19" xr:uid="{00000000-0005-0000-0000-000029000000}"/>
    <cellStyle name="Porcentagem 2" xfId="11" xr:uid="{00000000-0005-0000-0000-00002A000000}"/>
    <cellStyle name="Porcentagem 2 2" xfId="34" xr:uid="{00000000-0005-0000-0000-00002B000000}"/>
    <cellStyle name="Separador de milhares [0]" xfId="59" builtinId="6"/>
    <cellStyle name="Separador de milhares 2" xfId="4" xr:uid="{00000000-0005-0000-0000-00002D000000}"/>
    <cellStyle name="Separador de milhares 2 2" xfId="32" xr:uid="{00000000-0005-0000-0000-00002E000000}"/>
    <cellStyle name="Separador de milhares 65" xfId="2" xr:uid="{00000000-0005-0000-0000-00002F000000}"/>
    <cellStyle name="Separador de milhares 65 2" xfId="33" xr:uid="{00000000-0005-0000-0000-000030000000}"/>
    <cellStyle name="Vírgula" xfId="6" builtinId="3"/>
    <cellStyle name="Vírgula 10 6" xfId="18" xr:uid="{00000000-0005-0000-0000-000032000000}"/>
    <cellStyle name="Vírgula 12 3" xfId="3" xr:uid="{00000000-0005-0000-0000-000033000000}"/>
    <cellStyle name="Vírgula 12 3 2" xfId="16" xr:uid="{00000000-0005-0000-0000-000034000000}"/>
    <cellStyle name="Vírgula 12 3 2 2" xfId="48" xr:uid="{00000000-0005-0000-0000-000035000000}"/>
    <cellStyle name="Vírgula 2" xfId="31" xr:uid="{00000000-0005-0000-0000-000036000000}"/>
    <cellStyle name="Vírgula 2 2" xfId="61" xr:uid="{00000000-0005-0000-0000-000037000000}"/>
    <cellStyle name="Vírgula 2 2 2" xfId="20" xr:uid="{00000000-0005-0000-0000-000038000000}"/>
    <cellStyle name="Vírgula 2 2 2 2" xfId="35" xr:uid="{00000000-0005-0000-0000-000039000000}"/>
    <cellStyle name="Vírgula 5" xfId="14" xr:uid="{00000000-0005-0000-0000-00003A000000}"/>
    <cellStyle name="Vírgula 5 2" xfId="36" xr:uid="{00000000-0005-0000-0000-00003B000000}"/>
    <cellStyle name="Vírgula 50" xfId="17" xr:uid="{00000000-0005-0000-0000-00003C000000}"/>
    <cellStyle name="Vírgula 50 2" xfId="49" xr:uid="{00000000-0005-0000-0000-00003D000000}"/>
    <cellStyle name="Vírgula 73 2" xfId="27" xr:uid="{00000000-0005-0000-0000-00003E000000}"/>
    <cellStyle name="Vírgula 73 2 2" xfId="37" xr:uid="{00000000-0005-0000-0000-00003F000000}"/>
  </cellStyles>
  <dxfs count="0"/>
  <tableStyles count="0" defaultTableStyle="TableStyleMedium2" defaultPivotStyle="PivotStyleLight16"/>
  <colors>
    <mruColors>
      <color rgb="FF0099D0"/>
      <color rgb="FF2D335F"/>
      <color rgb="FF6D6E71"/>
      <color rgb="FF000000"/>
      <color rgb="FFCC092F"/>
      <color rgb="FF73308B"/>
      <color rgb="FFCC0099"/>
      <color rgb="FFF2F2F2"/>
      <color rgb="FF4D4E53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219073</xdr:colOff>
      <xdr:row>6</xdr:row>
      <xdr:rowOff>28575</xdr:rowOff>
    </xdr:from>
    <xdr:to>
      <xdr:col>4</xdr:col>
      <xdr:colOff>28574</xdr:colOff>
      <xdr:row>18</xdr:row>
      <xdr:rowOff>82550</xdr:rowOff>
    </xdr:to>
    <xdr:sp macro="" textlink="">
      <xdr:nvSpPr>
        <xdr:cNvPr id="2" name="Retângulo Arredondado em um Canto Diagonal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9573" y="1393825"/>
          <a:ext cx="12128501" cy="9813925"/>
        </a:xfrm>
        <a:prstGeom prst="roundRect">
          <a:avLst>
            <a:gd name="adj" fmla="val 1074"/>
          </a:avLst>
        </a:prstGeom>
        <a:noFill/>
        <a:ln w="12700">
          <a:solidFill>
            <a:schemeClr val="bg1">
              <a:lumMod val="75000"/>
            </a:schemeClr>
          </a:solidFill>
        </a:ln>
        <a:effectLst>
          <a:outerShdw blurRad="254000" algn="ctr" rotWithShape="0">
            <a:srgbClr val="000000">
              <a:alpha val="6000"/>
            </a:srgb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90000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57150</xdr:colOff>
      <xdr:row>1</xdr:row>
      <xdr:rowOff>66675</xdr:rowOff>
    </xdr:from>
    <xdr:to>
      <xdr:col>2</xdr:col>
      <xdr:colOff>2305050</xdr:colOff>
      <xdr:row>3</xdr:row>
      <xdr:rowOff>365819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209550"/>
          <a:ext cx="3095625" cy="5848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133350</xdr:rowOff>
    </xdr:from>
    <xdr:to>
      <xdr:col>3</xdr:col>
      <xdr:colOff>1383187</xdr:colOff>
      <xdr:row>4</xdr:row>
      <xdr:rowOff>57150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33350"/>
          <a:ext cx="2621437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0</xdr:rowOff>
    </xdr:from>
    <xdr:to>
      <xdr:col>2</xdr:col>
      <xdr:colOff>1968022</xdr:colOff>
      <xdr:row>4</xdr:row>
      <xdr:rowOff>59055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42875"/>
          <a:ext cx="2621437" cy="495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133350</xdr:rowOff>
    </xdr:from>
    <xdr:to>
      <xdr:col>1</xdr:col>
      <xdr:colOff>2660172</xdr:colOff>
      <xdr:row>4</xdr:row>
      <xdr:rowOff>67310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133350"/>
          <a:ext cx="2621437" cy="495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ruposinosserra.sharepoint.com/TEMP/Analise_Economica/CEN&#193;RIO/Cen&#225;rio_Final/Pta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ruposinosserra.sharepoint.com/TEMP/Analise_Economica/CEN&#193;RIO/Boletim/Bloomberg/EU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ax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UR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4">
    <tabColor rgb="FF2D335F"/>
    <pageSetUpPr fitToPage="1"/>
  </sheetPr>
  <dimension ref="A1:IW19"/>
  <sheetViews>
    <sheetView showGridLines="0" showRowColHeaders="0" tabSelected="1" zoomScale="120" zoomScaleNormal="120" workbookViewId="0">
      <selection activeCell="C1" sqref="C1:D4"/>
    </sheetView>
  </sheetViews>
  <sheetFormatPr defaultColWidth="0" defaultRowHeight="14.25" zeroHeight="1"/>
  <cols>
    <col min="1" max="1" width="3.42578125" style="8" customWidth="1"/>
    <col min="2" max="2" width="12.42578125" style="38" bestFit="1" customWidth="1"/>
    <col min="3" max="4" width="72.42578125" style="31" customWidth="1"/>
    <col min="5" max="5" width="3.42578125" style="3" customWidth="1"/>
    <col min="6" max="243" width="5.42578125" style="3" hidden="1" customWidth="1"/>
    <col min="244" max="249" width="2.42578125" style="3" hidden="1" customWidth="1"/>
    <col min="250" max="257" width="0" style="3" hidden="1" customWidth="1"/>
    <col min="258" max="16384" width="2.42578125" style="3" hidden="1"/>
  </cols>
  <sheetData>
    <row r="1" spans="1:245" ht="11.25" customHeight="1">
      <c r="A1" s="4"/>
      <c r="B1" s="33"/>
      <c r="C1" s="528" t="s">
        <v>215</v>
      </c>
      <c r="D1" s="529"/>
    </row>
    <row r="2" spans="1:245" ht="11.25" customHeight="1">
      <c r="A2" s="4"/>
      <c r="B2" s="33"/>
      <c r="C2" s="528"/>
      <c r="D2" s="529"/>
    </row>
    <row r="3" spans="1:245" ht="11.25" customHeight="1">
      <c r="A3" s="4"/>
      <c r="B3" s="33"/>
      <c r="C3" s="529"/>
      <c r="D3" s="529"/>
    </row>
    <row r="4" spans="1:245" ht="31.5" customHeight="1">
      <c r="A4" s="4"/>
      <c r="B4" s="34"/>
      <c r="C4" s="529"/>
      <c r="D4" s="529"/>
    </row>
    <row r="5" spans="1:245" ht="20.25">
      <c r="A5" s="3"/>
      <c r="B5" s="35"/>
      <c r="C5" s="27"/>
      <c r="D5" s="136" t="s">
        <v>217</v>
      </c>
      <c r="E5" s="5"/>
    </row>
    <row r="6" spans="1:245" ht="9.9499999999999993" customHeight="1">
      <c r="A6" s="3"/>
      <c r="B6" s="35"/>
      <c r="C6" s="27"/>
      <c r="D6" s="32"/>
      <c r="E6" s="5"/>
    </row>
    <row r="7" spans="1:245" ht="8.25" customHeight="1">
      <c r="A7" s="3"/>
      <c r="B7" s="35"/>
      <c r="C7" s="27"/>
      <c r="D7" s="32"/>
      <c r="E7" s="5"/>
    </row>
    <row r="8" spans="1:245" ht="20.25" customHeight="1">
      <c r="A8" s="3"/>
      <c r="B8" s="527" t="s">
        <v>216</v>
      </c>
      <c r="C8" s="527"/>
      <c r="D8" s="527"/>
      <c r="E8" s="5"/>
    </row>
    <row r="9" spans="1:245" ht="3.95" customHeight="1">
      <c r="A9" s="3"/>
      <c r="B9" s="35"/>
      <c r="C9" s="27"/>
      <c r="D9" s="27"/>
      <c r="E9" s="5"/>
    </row>
    <row r="10" spans="1:245" ht="27.95" customHeight="1">
      <c r="A10" s="4"/>
      <c r="B10" s="36"/>
      <c r="C10" s="28"/>
      <c r="D10" s="30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</row>
    <row r="11" spans="1:245" ht="3.95" customHeight="1">
      <c r="A11" s="4"/>
      <c r="B11" s="37"/>
      <c r="C11" s="29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</row>
    <row r="12" spans="1:245" ht="27.95" customHeight="1">
      <c r="A12" s="4"/>
      <c r="B12" s="103" t="s">
        <v>184</v>
      </c>
      <c r="C12" s="530" t="s">
        <v>208</v>
      </c>
      <c r="D12" s="530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</row>
    <row r="13" spans="1:245" ht="3.95" customHeight="1">
      <c r="A13" s="4"/>
      <c r="B13" s="101"/>
      <c r="C13" s="29"/>
      <c r="D13" s="27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</row>
    <row r="14" spans="1:245" ht="27.75" customHeight="1">
      <c r="A14" s="4"/>
      <c r="B14" s="103" t="s">
        <v>170</v>
      </c>
      <c r="C14" s="28" t="s">
        <v>214</v>
      </c>
      <c r="D14" s="30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</row>
    <row r="15" spans="1:245" ht="3.95" customHeight="1">
      <c r="A15" s="4"/>
      <c r="B15" s="102"/>
      <c r="D15" s="28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</row>
    <row r="16" spans="1:245" ht="27.95" customHeight="1">
      <c r="A16" s="4"/>
      <c r="B16" s="103" t="s">
        <v>199</v>
      </c>
      <c r="C16" s="30" t="s">
        <v>198</v>
      </c>
      <c r="D16" s="28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</row>
    <row r="17" spans="1:245" ht="3.95" customHeight="1">
      <c r="A17" s="7"/>
      <c r="B17" s="37"/>
      <c r="C17" s="29"/>
      <c r="D17" s="28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</row>
    <row r="18" spans="1:245" ht="3.95" customHeight="1">
      <c r="B18" s="36"/>
      <c r="C18" s="28"/>
      <c r="D18" s="29"/>
    </row>
    <row r="19" spans="1:245" ht="27.95" customHeight="1">
      <c r="B19" s="36"/>
      <c r="C19" s="28"/>
      <c r="D19" s="28"/>
    </row>
  </sheetData>
  <mergeCells count="3">
    <mergeCell ref="B8:D8"/>
    <mergeCell ref="C1:D4"/>
    <mergeCell ref="C12:D12"/>
  </mergeCells>
  <hyperlinks>
    <hyperlink ref="C14" location="'CC1'!A1" display="Composição do Patrimônio de Referência - PR" xr:uid="{00000000-0004-0000-0000-000000000000}"/>
    <hyperlink ref="C12" location="CCA!A1" display="Principais características dos instrumentos que compõem o Patrimônio de Referência - PR" xr:uid="{00000000-0004-0000-0000-000001000000}"/>
    <hyperlink ref="C16" location="'CC2'!A1" display="Conciliação do Patrimônio de Referência (PR) com o balanço patrimonial" xr:uid="{00000000-0004-0000-0000-000002000000}"/>
    <hyperlink ref="B12" location="CCA!A1" display="CCA" xr:uid="{00000000-0004-0000-0000-000003000000}"/>
    <hyperlink ref="B14" location="'CC1'!A1" display="CC1" xr:uid="{00000000-0004-0000-0000-000004000000}"/>
    <hyperlink ref="B16" location="'CC2'!A1" display="CC2" xr:uid="{00000000-0004-0000-0000-000005000000}"/>
  </hyperlinks>
  <printOptions horizontalCentered="1"/>
  <pageMargins left="0" right="0" top="0.39370078740157483" bottom="0.3937007874015748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9">
    <tabColor rgb="FF2D335F"/>
  </sheetPr>
  <dimension ref="A1:AV20"/>
  <sheetViews>
    <sheetView showGridLines="0" showRowColHeaders="0" topLeftCell="B1" zoomScale="120" zoomScaleNormal="120" workbookViewId="0">
      <selection activeCell="M13" sqref="M13"/>
    </sheetView>
  </sheetViews>
  <sheetFormatPr defaultColWidth="0" defaultRowHeight="11.25" zeroHeight="1"/>
  <cols>
    <col min="1" max="1" width="3.140625" style="41" customWidth="1"/>
    <col min="2" max="2" width="14.42578125" style="42" customWidth="1"/>
    <col min="3" max="3" width="4.85546875" style="42" customWidth="1"/>
    <col min="4" max="4" width="30.42578125" style="43" customWidth="1"/>
    <col min="5" max="5" width="25.140625" style="43" customWidth="1"/>
    <col min="6" max="6" width="30.42578125" style="43" customWidth="1"/>
    <col min="7" max="7" width="6.42578125" style="43" customWidth="1"/>
    <col min="8" max="9" width="30.42578125" style="43" customWidth="1"/>
    <col min="10" max="10" width="3.85546875" style="43" customWidth="1"/>
    <col min="11" max="11" width="30.42578125" style="43" customWidth="1"/>
    <col min="12" max="12" width="20.140625" style="43" customWidth="1"/>
    <col min="13" max="13" width="23.42578125" style="43" customWidth="1"/>
    <col min="14" max="14" width="5" style="43" customWidth="1"/>
    <col min="15" max="15" width="25.42578125" style="43" customWidth="1"/>
    <col min="16" max="16" width="15.140625" style="43" customWidth="1"/>
    <col min="17" max="17" width="30.42578125" style="43" customWidth="1"/>
    <col min="18" max="18" width="23.42578125" style="43" customWidth="1"/>
    <col min="19" max="19" width="30.42578125" style="42" customWidth="1"/>
    <col min="20" max="20" width="24.7109375" style="41" bestFit="1" customWidth="1"/>
    <col min="21" max="21" width="27.28515625" style="41" bestFit="1" customWidth="1"/>
    <col min="22" max="22" width="29.140625" style="44" bestFit="1" customWidth="1"/>
    <col min="23" max="23" width="26.42578125" style="41" bestFit="1" customWidth="1"/>
    <col min="24" max="24" width="29.85546875" style="41" bestFit="1" customWidth="1"/>
    <col min="25" max="25" width="2.42578125" style="41" hidden="1" customWidth="1"/>
    <col min="26" max="26" width="26.28515625" style="41" bestFit="1" customWidth="1"/>
    <col min="27" max="27" width="27.42578125" style="41" bestFit="1" customWidth="1"/>
    <col min="28" max="28" width="25.42578125" style="41" bestFit="1" customWidth="1"/>
    <col min="29" max="29" width="29.140625" style="41" bestFit="1" customWidth="1"/>
    <col min="30" max="30" width="26.42578125" style="41" bestFit="1" customWidth="1"/>
    <col min="31" max="31" width="28.28515625" style="41" bestFit="1" customWidth="1"/>
    <col min="32" max="32" width="30.28515625" style="41" bestFit="1" customWidth="1"/>
    <col min="33" max="33" width="26.28515625" style="41" bestFit="1" customWidth="1"/>
    <col min="34" max="34" width="30.42578125" style="41" bestFit="1" customWidth="1"/>
    <col min="35" max="35" width="23.7109375" style="41" bestFit="1" customWidth="1"/>
    <col min="36" max="36" width="28.42578125" style="41" bestFit="1" customWidth="1"/>
    <col min="37" max="37" width="30.42578125" style="41" bestFit="1" customWidth="1"/>
    <col min="38" max="38" width="29.7109375" style="41" bestFit="1" customWidth="1"/>
    <col min="39" max="39" width="30.42578125" style="41" bestFit="1" customWidth="1"/>
    <col min="40" max="40" width="3.42578125" style="41" hidden="1" customWidth="1"/>
    <col min="41" max="41" width="29.85546875" style="41" bestFit="1" customWidth="1"/>
    <col min="42" max="42" width="29.7109375" style="41" bestFit="1" customWidth="1"/>
    <col min="43" max="43" width="4.42578125" style="41" hidden="1" customWidth="1"/>
    <col min="44" max="44" width="19.140625" style="41" bestFit="1" customWidth="1"/>
    <col min="45" max="45" width="30.42578125" style="41" bestFit="1" customWidth="1"/>
    <col min="46" max="46" width="30.28515625" style="41" bestFit="1" customWidth="1"/>
    <col min="47" max="47" width="30.140625" style="41" bestFit="1" customWidth="1"/>
    <col min="48" max="48" width="3.140625" style="41" hidden="1" customWidth="1"/>
    <col min="49" max="16384" width="0" style="41" hidden="1"/>
  </cols>
  <sheetData>
    <row r="1" spans="1:47" s="17" customFormat="1" ht="11.25" customHeight="1">
      <c r="B1" s="15"/>
      <c r="C1" s="15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5"/>
      <c r="V1" s="18"/>
    </row>
    <row r="2" spans="1:47" s="17" customFormat="1" ht="11.25" customHeight="1">
      <c r="B2" s="15"/>
      <c r="C2" s="15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5"/>
      <c r="V2" s="18"/>
    </row>
    <row r="3" spans="1:47" s="17" customFormat="1" ht="11.25" customHeight="1">
      <c r="B3" s="15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5"/>
      <c r="V3" s="18"/>
    </row>
    <row r="4" spans="1:47" s="17" customFormat="1" ht="11.25" customHeight="1">
      <c r="B4" s="15"/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5"/>
      <c r="V4" s="18"/>
    </row>
    <row r="5" spans="1:47" s="45" customFormat="1" ht="11.25" customHeight="1">
      <c r="B5" s="50"/>
      <c r="C5" s="50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50"/>
      <c r="V5" s="63"/>
      <c r="AU5" s="58"/>
    </row>
    <row r="6" spans="1:47" s="19" customFormat="1" ht="3.95" customHeight="1">
      <c r="B6" s="531"/>
      <c r="C6" s="531"/>
      <c r="D6" s="531"/>
      <c r="E6" s="531"/>
      <c r="F6" s="531"/>
      <c r="G6" s="531"/>
      <c r="H6" s="531"/>
      <c r="I6" s="531"/>
      <c r="J6" s="531"/>
      <c r="K6" s="531"/>
      <c r="L6" s="531"/>
      <c r="M6" s="531"/>
      <c r="N6" s="531"/>
      <c r="O6" s="531"/>
      <c r="P6" s="531"/>
      <c r="Q6" s="531"/>
      <c r="R6" s="531"/>
      <c r="S6" s="531"/>
      <c r="T6" s="59"/>
      <c r="U6" s="59"/>
      <c r="V6" s="60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61"/>
    </row>
    <row r="7" spans="1:47" s="119" customFormat="1" ht="21.95" customHeight="1">
      <c r="B7" s="120" t="s">
        <v>171</v>
      </c>
      <c r="C7" s="120"/>
      <c r="D7" s="120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V7" s="122"/>
      <c r="AU7" s="123" t="s">
        <v>130</v>
      </c>
    </row>
    <row r="8" spans="1:47" s="119" customFormat="1" ht="6.75" customHeight="1">
      <c r="B8" s="120"/>
      <c r="C8" s="120"/>
      <c r="D8" s="120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V8" s="122"/>
      <c r="AU8" s="123"/>
    </row>
    <row r="9" spans="1:47" s="116" customFormat="1" ht="21.95" customHeight="1">
      <c r="B9" s="117" t="s">
        <v>209</v>
      </c>
      <c r="C9" s="117"/>
      <c r="D9" s="118">
        <v>1</v>
      </c>
      <c r="E9" s="118">
        <v>2</v>
      </c>
      <c r="F9" s="118">
        <v>3</v>
      </c>
      <c r="G9" s="118"/>
      <c r="H9" s="118">
        <v>4</v>
      </c>
      <c r="I9" s="118">
        <v>5</v>
      </c>
      <c r="J9" s="118"/>
      <c r="K9" s="118">
        <v>6</v>
      </c>
      <c r="L9" s="118">
        <v>7</v>
      </c>
      <c r="M9" s="118">
        <v>8</v>
      </c>
      <c r="N9" s="118"/>
      <c r="O9" s="118">
        <v>9</v>
      </c>
      <c r="P9" s="118"/>
      <c r="Q9" s="118">
        <v>10</v>
      </c>
      <c r="R9" s="118">
        <v>11</v>
      </c>
      <c r="S9" s="116">
        <v>12</v>
      </c>
      <c r="T9" s="116">
        <v>13</v>
      </c>
      <c r="U9" s="116">
        <v>14</v>
      </c>
      <c r="V9" s="116">
        <v>15</v>
      </c>
      <c r="W9" s="116">
        <v>16</v>
      </c>
      <c r="X9" s="116">
        <v>17</v>
      </c>
      <c r="Z9" s="116">
        <v>18</v>
      </c>
      <c r="AA9" s="116">
        <v>19</v>
      </c>
      <c r="AB9" s="116">
        <v>20</v>
      </c>
      <c r="AC9" s="116">
        <v>21</v>
      </c>
      <c r="AD9" s="116">
        <v>22</v>
      </c>
      <c r="AE9" s="116">
        <v>23</v>
      </c>
      <c r="AF9" s="116">
        <v>24</v>
      </c>
      <c r="AG9" s="116">
        <v>25</v>
      </c>
      <c r="AH9" s="116">
        <v>26</v>
      </c>
      <c r="AI9" s="116">
        <v>27</v>
      </c>
      <c r="AJ9" s="116">
        <v>28</v>
      </c>
      <c r="AK9" s="116">
        <v>29</v>
      </c>
      <c r="AL9" s="116">
        <v>30</v>
      </c>
      <c r="AM9" s="116">
        <v>31</v>
      </c>
      <c r="AO9" s="116">
        <v>32</v>
      </c>
      <c r="AP9" s="116">
        <v>33</v>
      </c>
      <c r="AR9" s="116" t="s">
        <v>172</v>
      </c>
      <c r="AS9" s="116">
        <v>35</v>
      </c>
      <c r="AT9" s="116">
        <v>36</v>
      </c>
      <c r="AU9" s="116">
        <v>37</v>
      </c>
    </row>
    <row r="10" spans="1:47" s="113" customFormat="1" ht="20.25" customHeight="1">
      <c r="A10" s="114"/>
      <c r="B10" s="532" t="s">
        <v>70</v>
      </c>
      <c r="C10" s="532"/>
      <c r="D10" s="532" t="s">
        <v>218</v>
      </c>
      <c r="E10" s="532"/>
      <c r="F10" s="532"/>
      <c r="G10" s="115"/>
      <c r="H10" s="532"/>
      <c r="I10" s="532"/>
      <c r="J10" s="532"/>
      <c r="K10" s="532"/>
      <c r="L10" s="532"/>
      <c r="M10" s="532"/>
      <c r="N10" s="532"/>
      <c r="O10" s="532"/>
      <c r="P10" s="532"/>
      <c r="Q10" s="532"/>
      <c r="R10" s="532"/>
      <c r="S10" s="532"/>
      <c r="T10" s="532"/>
      <c r="U10" s="532"/>
      <c r="V10" s="532"/>
      <c r="W10" s="115"/>
      <c r="X10" s="532" t="s">
        <v>71</v>
      </c>
      <c r="Y10" s="532"/>
      <c r="Z10" s="532"/>
      <c r="AA10" s="532"/>
      <c r="AB10" s="532"/>
      <c r="AC10" s="532"/>
      <c r="AD10" s="532"/>
      <c r="AE10" s="532"/>
      <c r="AF10" s="532"/>
      <c r="AG10" s="532"/>
      <c r="AH10" s="532"/>
      <c r="AI10" s="532"/>
      <c r="AJ10" s="532"/>
      <c r="AK10" s="532"/>
      <c r="AL10" s="532"/>
      <c r="AM10" s="532"/>
      <c r="AN10" s="532"/>
      <c r="AO10" s="532"/>
      <c r="AP10" s="532"/>
      <c r="AQ10" s="532"/>
      <c r="AR10" s="532"/>
      <c r="AS10" s="532"/>
      <c r="AT10" s="532"/>
      <c r="AU10" s="532"/>
    </row>
    <row r="11" spans="1:47" s="112" customFormat="1" ht="60">
      <c r="B11" s="110" t="s">
        <v>72</v>
      </c>
      <c r="C11" s="110"/>
      <c r="D11" s="111" t="s">
        <v>73</v>
      </c>
      <c r="E11" s="110" t="s">
        <v>74</v>
      </c>
      <c r="F11" s="110" t="s">
        <v>75</v>
      </c>
      <c r="G11" s="110"/>
      <c r="H11" s="110" t="s">
        <v>173</v>
      </c>
      <c r="I11" s="110" t="s">
        <v>174</v>
      </c>
      <c r="J11" s="110"/>
      <c r="K11" s="110" t="s">
        <v>175</v>
      </c>
      <c r="L11" s="110" t="s">
        <v>76</v>
      </c>
      <c r="M11" s="110" t="s">
        <v>176</v>
      </c>
      <c r="N11" s="110"/>
      <c r="O11" s="110" t="s">
        <v>177</v>
      </c>
      <c r="P11" s="110"/>
      <c r="Q11" s="110" t="s">
        <v>77</v>
      </c>
      <c r="R11" s="110" t="s">
        <v>78</v>
      </c>
      <c r="S11" s="110" t="s">
        <v>79</v>
      </c>
      <c r="T11" s="110" t="s">
        <v>80</v>
      </c>
      <c r="U11" s="110" t="s">
        <v>81</v>
      </c>
      <c r="V11" s="110" t="s">
        <v>178</v>
      </c>
      <c r="W11" s="110" t="s">
        <v>82</v>
      </c>
      <c r="X11" s="110" t="s">
        <v>83</v>
      </c>
      <c r="Y11" s="110"/>
      <c r="Z11" s="110" t="s">
        <v>84</v>
      </c>
      <c r="AA11" s="110" t="s">
        <v>179</v>
      </c>
      <c r="AB11" s="110" t="s">
        <v>180</v>
      </c>
      <c r="AC11" s="110" t="s">
        <v>85</v>
      </c>
      <c r="AD11" s="110" t="s">
        <v>86</v>
      </c>
      <c r="AE11" s="110" t="s">
        <v>181</v>
      </c>
      <c r="AF11" s="110" t="s">
        <v>87</v>
      </c>
      <c r="AG11" s="110" t="s">
        <v>88</v>
      </c>
      <c r="AH11" s="110" t="s">
        <v>89</v>
      </c>
      <c r="AI11" s="110" t="s">
        <v>90</v>
      </c>
      <c r="AJ11" s="110" t="s">
        <v>91</v>
      </c>
      <c r="AK11" s="110" t="s">
        <v>92</v>
      </c>
      <c r="AL11" s="110" t="s">
        <v>93</v>
      </c>
      <c r="AM11" s="110" t="s">
        <v>94</v>
      </c>
      <c r="AN11" s="110"/>
      <c r="AO11" s="110" t="s">
        <v>95</v>
      </c>
      <c r="AP11" s="110" t="s">
        <v>96</v>
      </c>
      <c r="AQ11" s="110"/>
      <c r="AR11" s="110" t="s">
        <v>182</v>
      </c>
      <c r="AS11" s="110" t="s">
        <v>183</v>
      </c>
      <c r="AT11" s="110" t="s">
        <v>97</v>
      </c>
      <c r="AU11" s="150" t="s">
        <v>98</v>
      </c>
    </row>
    <row r="12" spans="1:47" s="107" customFormat="1" ht="72">
      <c r="B12" s="104">
        <v>1</v>
      </c>
      <c r="C12" s="105"/>
      <c r="D12" s="108" t="s">
        <v>221</v>
      </c>
      <c r="E12" s="489" t="s">
        <v>222</v>
      </c>
      <c r="F12" s="490" t="s">
        <v>255</v>
      </c>
      <c r="G12" s="491"/>
      <c r="H12" s="490" t="s">
        <v>64</v>
      </c>
      <c r="I12" s="490" t="s">
        <v>228</v>
      </c>
      <c r="J12" s="490"/>
      <c r="K12" s="492" t="s">
        <v>229</v>
      </c>
      <c r="L12" s="493" t="s">
        <v>230</v>
      </c>
      <c r="M12" s="494">
        <v>444102.28</v>
      </c>
      <c r="N12" s="495"/>
      <c r="O12" s="494">
        <v>833666.67</v>
      </c>
      <c r="P12" s="496"/>
      <c r="Q12" s="493" t="s">
        <v>231</v>
      </c>
      <c r="R12" s="497">
        <v>44553</v>
      </c>
      <c r="S12" s="493" t="s">
        <v>232</v>
      </c>
      <c r="T12" s="497">
        <v>46379</v>
      </c>
      <c r="U12" s="138" t="s">
        <v>233</v>
      </c>
      <c r="V12" s="140" t="s">
        <v>234</v>
      </c>
      <c r="W12" s="141" t="s">
        <v>234</v>
      </c>
      <c r="X12" s="139" t="s">
        <v>235</v>
      </c>
      <c r="Y12" s="143"/>
      <c r="Z12" s="139" t="s">
        <v>236</v>
      </c>
      <c r="AA12" s="144" t="s">
        <v>233</v>
      </c>
      <c r="AB12" s="144" t="s">
        <v>237</v>
      </c>
      <c r="AC12" s="144" t="s">
        <v>233</v>
      </c>
      <c r="AD12" s="145" t="s">
        <v>238</v>
      </c>
      <c r="AE12" s="142" t="s">
        <v>239</v>
      </c>
      <c r="AF12" s="142" t="s">
        <v>234</v>
      </c>
      <c r="AG12" s="147" t="s">
        <v>234</v>
      </c>
      <c r="AH12" s="144" t="s">
        <v>234</v>
      </c>
      <c r="AI12" s="144" t="s">
        <v>234</v>
      </c>
      <c r="AJ12" s="144" t="s">
        <v>234</v>
      </c>
      <c r="AK12" s="144" t="s">
        <v>234</v>
      </c>
      <c r="AL12" s="144" t="s">
        <v>240</v>
      </c>
      <c r="AM12" s="109" t="s">
        <v>241</v>
      </c>
      <c r="AN12" s="109"/>
      <c r="AO12" s="109" t="s">
        <v>249</v>
      </c>
      <c r="AP12" s="144" t="s">
        <v>251</v>
      </c>
      <c r="AQ12" s="144"/>
      <c r="AR12" s="106" t="s">
        <v>252</v>
      </c>
      <c r="AS12" s="106" t="s">
        <v>250</v>
      </c>
      <c r="AT12" s="145" t="s">
        <v>233</v>
      </c>
      <c r="AU12" s="149" t="s">
        <v>234</v>
      </c>
    </row>
    <row r="13" spans="1:47" s="107" customFormat="1" ht="72">
      <c r="B13" s="105">
        <v>2</v>
      </c>
      <c r="C13" s="105"/>
      <c r="D13" s="108" t="s">
        <v>221</v>
      </c>
      <c r="E13" s="489" t="s">
        <v>394</v>
      </c>
      <c r="F13" s="490" t="s">
        <v>255</v>
      </c>
      <c r="G13" s="491"/>
      <c r="H13" s="490" t="s">
        <v>64</v>
      </c>
      <c r="I13" s="490" t="s">
        <v>228</v>
      </c>
      <c r="J13" s="490"/>
      <c r="K13" s="492" t="s">
        <v>229</v>
      </c>
      <c r="L13" s="490" t="s">
        <v>230</v>
      </c>
      <c r="M13" s="494">
        <v>319625.788</v>
      </c>
      <c r="N13" s="494"/>
      <c r="O13" s="494">
        <v>600000</v>
      </c>
      <c r="P13" s="494"/>
      <c r="Q13" s="490" t="s">
        <v>231</v>
      </c>
      <c r="R13" s="497">
        <v>44553</v>
      </c>
      <c r="S13" s="490" t="s">
        <v>232</v>
      </c>
      <c r="T13" s="497">
        <v>46379</v>
      </c>
      <c r="U13" s="139" t="s">
        <v>233</v>
      </c>
      <c r="V13" s="141" t="s">
        <v>234</v>
      </c>
      <c r="W13" s="141" t="s">
        <v>234</v>
      </c>
      <c r="X13" s="508" t="s">
        <v>235</v>
      </c>
      <c r="Y13" s="143"/>
      <c r="Z13" s="139" t="s">
        <v>236</v>
      </c>
      <c r="AA13" s="139" t="s">
        <v>233</v>
      </c>
      <c r="AB13" s="139" t="s">
        <v>237</v>
      </c>
      <c r="AC13" s="139" t="s">
        <v>233</v>
      </c>
      <c r="AD13" s="146" t="s">
        <v>238</v>
      </c>
      <c r="AE13" s="142" t="s">
        <v>239</v>
      </c>
      <c r="AF13" s="142" t="s">
        <v>234</v>
      </c>
      <c r="AG13" s="148" t="s">
        <v>234</v>
      </c>
      <c r="AH13" s="148" t="s">
        <v>234</v>
      </c>
      <c r="AI13" s="148" t="s">
        <v>234</v>
      </c>
      <c r="AJ13" s="148" t="s">
        <v>234</v>
      </c>
      <c r="AK13" s="148" t="s">
        <v>234</v>
      </c>
      <c r="AL13" s="148" t="s">
        <v>240</v>
      </c>
      <c r="AM13" s="109" t="s">
        <v>242</v>
      </c>
      <c r="AN13" s="109"/>
      <c r="AO13" s="109" t="s">
        <v>249</v>
      </c>
      <c r="AP13" s="139" t="s">
        <v>251</v>
      </c>
      <c r="AQ13" s="139"/>
      <c r="AR13" s="109" t="s">
        <v>252</v>
      </c>
      <c r="AS13" s="109" t="s">
        <v>250</v>
      </c>
      <c r="AT13" s="146" t="s">
        <v>233</v>
      </c>
      <c r="AU13" s="149" t="s">
        <v>234</v>
      </c>
    </row>
    <row r="14" spans="1:47" s="107" customFormat="1" ht="72">
      <c r="B14" s="105">
        <v>3</v>
      </c>
      <c r="C14" s="105"/>
      <c r="D14" s="108" t="s">
        <v>221</v>
      </c>
      <c r="E14" s="489" t="s">
        <v>223</v>
      </c>
      <c r="F14" s="490" t="s">
        <v>255</v>
      </c>
      <c r="G14" s="491"/>
      <c r="H14" s="490" t="s">
        <v>64</v>
      </c>
      <c r="I14" s="490" t="s">
        <v>228</v>
      </c>
      <c r="J14" s="490"/>
      <c r="K14" s="492" t="s">
        <v>229</v>
      </c>
      <c r="L14" s="490" t="s">
        <v>230</v>
      </c>
      <c r="M14" s="494">
        <v>333072.81600000005</v>
      </c>
      <c r="N14" s="494"/>
      <c r="O14" s="494">
        <v>625000</v>
      </c>
      <c r="P14" s="494"/>
      <c r="Q14" s="490" t="s">
        <v>231</v>
      </c>
      <c r="R14" s="497">
        <v>44552</v>
      </c>
      <c r="S14" s="490" t="s">
        <v>232</v>
      </c>
      <c r="T14" s="497">
        <v>46378</v>
      </c>
      <c r="U14" s="139" t="s">
        <v>233</v>
      </c>
      <c r="V14" s="141" t="s">
        <v>234</v>
      </c>
      <c r="W14" s="141" t="s">
        <v>234</v>
      </c>
      <c r="X14" s="508" t="s">
        <v>235</v>
      </c>
      <c r="Y14" s="142"/>
      <c r="Z14" s="139" t="s">
        <v>236</v>
      </c>
      <c r="AA14" s="139" t="s">
        <v>233</v>
      </c>
      <c r="AB14" s="139" t="s">
        <v>237</v>
      </c>
      <c r="AC14" s="139" t="s">
        <v>233</v>
      </c>
      <c r="AD14" s="146" t="s">
        <v>238</v>
      </c>
      <c r="AE14" s="142" t="s">
        <v>239</v>
      </c>
      <c r="AF14" s="142" t="s">
        <v>234</v>
      </c>
      <c r="AG14" s="148" t="s">
        <v>234</v>
      </c>
      <c r="AH14" s="148" t="s">
        <v>234</v>
      </c>
      <c r="AI14" s="148" t="s">
        <v>234</v>
      </c>
      <c r="AJ14" s="148" t="s">
        <v>234</v>
      </c>
      <c r="AK14" s="148" t="s">
        <v>234</v>
      </c>
      <c r="AL14" s="148" t="s">
        <v>240</v>
      </c>
      <c r="AM14" s="109" t="s">
        <v>243</v>
      </c>
      <c r="AN14" s="109"/>
      <c r="AO14" s="109" t="s">
        <v>249</v>
      </c>
      <c r="AP14" s="139" t="s">
        <v>251</v>
      </c>
      <c r="AQ14" s="139"/>
      <c r="AR14" s="109" t="s">
        <v>252</v>
      </c>
      <c r="AS14" s="109" t="s">
        <v>250</v>
      </c>
      <c r="AT14" s="146" t="s">
        <v>233</v>
      </c>
      <c r="AU14" s="149" t="s">
        <v>234</v>
      </c>
    </row>
    <row r="15" spans="1:47" s="107" customFormat="1" ht="72">
      <c r="B15" s="105">
        <v>4</v>
      </c>
      <c r="C15" s="105"/>
      <c r="D15" s="108" t="s">
        <v>221</v>
      </c>
      <c r="E15" s="489" t="s">
        <v>224</v>
      </c>
      <c r="F15" s="490" t="s">
        <v>255</v>
      </c>
      <c r="G15" s="491"/>
      <c r="H15" s="490" t="s">
        <v>64</v>
      </c>
      <c r="I15" s="490" t="s">
        <v>228</v>
      </c>
      <c r="J15" s="490"/>
      <c r="K15" s="492" t="s">
        <v>229</v>
      </c>
      <c r="L15" s="490" t="s">
        <v>230</v>
      </c>
      <c r="M15" s="494">
        <v>319874.06000000006</v>
      </c>
      <c r="N15" s="494"/>
      <c r="O15" s="494">
        <v>600000</v>
      </c>
      <c r="P15" s="494"/>
      <c r="Q15" s="490" t="s">
        <v>231</v>
      </c>
      <c r="R15" s="497">
        <v>44551</v>
      </c>
      <c r="S15" s="490" t="s">
        <v>232</v>
      </c>
      <c r="T15" s="497">
        <v>46377</v>
      </c>
      <c r="U15" s="139" t="s">
        <v>233</v>
      </c>
      <c r="V15" s="141" t="s">
        <v>234</v>
      </c>
      <c r="W15" s="141" t="s">
        <v>234</v>
      </c>
      <c r="X15" s="139" t="s">
        <v>235</v>
      </c>
      <c r="Y15" s="142"/>
      <c r="Z15" s="139" t="s">
        <v>236</v>
      </c>
      <c r="AA15" s="139" t="s">
        <v>233</v>
      </c>
      <c r="AB15" s="139" t="s">
        <v>237</v>
      </c>
      <c r="AC15" s="139" t="s">
        <v>233</v>
      </c>
      <c r="AD15" s="146" t="s">
        <v>238</v>
      </c>
      <c r="AE15" s="142" t="s">
        <v>239</v>
      </c>
      <c r="AF15" s="142" t="s">
        <v>234</v>
      </c>
      <c r="AG15" s="148" t="s">
        <v>234</v>
      </c>
      <c r="AH15" s="148" t="s">
        <v>234</v>
      </c>
      <c r="AI15" s="148" t="s">
        <v>234</v>
      </c>
      <c r="AJ15" s="148" t="s">
        <v>234</v>
      </c>
      <c r="AK15" s="148" t="s">
        <v>234</v>
      </c>
      <c r="AL15" s="139" t="s">
        <v>240</v>
      </c>
      <c r="AM15" s="109" t="s">
        <v>244</v>
      </c>
      <c r="AN15" s="109"/>
      <c r="AO15" s="109" t="s">
        <v>249</v>
      </c>
      <c r="AP15" s="139" t="s">
        <v>251</v>
      </c>
      <c r="AQ15" s="139"/>
      <c r="AR15" s="109" t="s">
        <v>252</v>
      </c>
      <c r="AS15" s="109" t="s">
        <v>250</v>
      </c>
      <c r="AT15" s="146" t="s">
        <v>233</v>
      </c>
      <c r="AU15" s="149" t="s">
        <v>234</v>
      </c>
    </row>
    <row r="16" spans="1:47" s="107" customFormat="1" ht="72">
      <c r="B16" s="105">
        <v>5</v>
      </c>
      <c r="C16" s="105"/>
      <c r="D16" s="108" t="s">
        <v>221</v>
      </c>
      <c r="E16" s="489" t="s">
        <v>225</v>
      </c>
      <c r="F16" s="490" t="s">
        <v>255</v>
      </c>
      <c r="G16" s="491"/>
      <c r="H16" s="490" t="s">
        <v>64</v>
      </c>
      <c r="I16" s="490" t="s">
        <v>228</v>
      </c>
      <c r="J16" s="490"/>
      <c r="K16" s="492" t="s">
        <v>229</v>
      </c>
      <c r="L16" s="490" t="s">
        <v>230</v>
      </c>
      <c r="M16" s="494">
        <v>444269.52800000005</v>
      </c>
      <c r="N16" s="494"/>
      <c r="O16" s="494">
        <v>833333.33</v>
      </c>
      <c r="P16" s="494"/>
      <c r="Q16" s="490" t="s">
        <v>231</v>
      </c>
      <c r="R16" s="497">
        <v>44551</v>
      </c>
      <c r="S16" s="490" t="s">
        <v>232</v>
      </c>
      <c r="T16" s="497">
        <v>46377</v>
      </c>
      <c r="U16" s="139" t="s">
        <v>233</v>
      </c>
      <c r="V16" s="141" t="s">
        <v>234</v>
      </c>
      <c r="W16" s="141" t="s">
        <v>234</v>
      </c>
      <c r="X16" s="139" t="s">
        <v>235</v>
      </c>
      <c r="Y16" s="142"/>
      <c r="Z16" s="139" t="s">
        <v>236</v>
      </c>
      <c r="AA16" s="139" t="s">
        <v>233</v>
      </c>
      <c r="AB16" s="139" t="s">
        <v>237</v>
      </c>
      <c r="AC16" s="139" t="s">
        <v>233</v>
      </c>
      <c r="AD16" s="505" t="s">
        <v>238</v>
      </c>
      <c r="AE16" s="506" t="s">
        <v>239</v>
      </c>
      <c r="AF16" s="142" t="s">
        <v>234</v>
      </c>
      <c r="AG16" s="148" t="s">
        <v>234</v>
      </c>
      <c r="AH16" s="148" t="s">
        <v>234</v>
      </c>
      <c r="AI16" s="148" t="s">
        <v>234</v>
      </c>
      <c r="AJ16" s="148" t="s">
        <v>234</v>
      </c>
      <c r="AK16" s="148" t="s">
        <v>234</v>
      </c>
      <c r="AL16" s="139" t="s">
        <v>240</v>
      </c>
      <c r="AM16" s="109" t="s">
        <v>245</v>
      </c>
      <c r="AN16" s="109"/>
      <c r="AO16" s="109" t="s">
        <v>249</v>
      </c>
      <c r="AP16" s="139" t="s">
        <v>251</v>
      </c>
      <c r="AQ16" s="139"/>
      <c r="AR16" s="109" t="s">
        <v>252</v>
      </c>
      <c r="AS16" s="109" t="s">
        <v>250</v>
      </c>
      <c r="AT16" s="146" t="s">
        <v>233</v>
      </c>
      <c r="AU16" s="149" t="s">
        <v>234</v>
      </c>
    </row>
    <row r="17" spans="1:47" s="504" customFormat="1" ht="72">
      <c r="A17" s="107"/>
      <c r="B17" s="105">
        <v>6</v>
      </c>
      <c r="C17" s="105"/>
      <c r="D17" s="108" t="s">
        <v>221</v>
      </c>
      <c r="E17" s="489" t="s">
        <v>226</v>
      </c>
      <c r="F17" s="490" t="s">
        <v>255</v>
      </c>
      <c r="G17" s="491"/>
      <c r="H17" s="490" t="s">
        <v>64</v>
      </c>
      <c r="I17" s="490" t="s">
        <v>228</v>
      </c>
      <c r="J17" s="490"/>
      <c r="K17" s="492" t="s">
        <v>229</v>
      </c>
      <c r="L17" s="490" t="s">
        <v>230</v>
      </c>
      <c r="M17" s="494">
        <v>199921.288</v>
      </c>
      <c r="N17" s="494"/>
      <c r="O17" s="494">
        <v>375000</v>
      </c>
      <c r="P17" s="494"/>
      <c r="Q17" s="490" t="s">
        <v>231</v>
      </c>
      <c r="R17" s="497">
        <v>44551</v>
      </c>
      <c r="S17" s="490" t="s">
        <v>232</v>
      </c>
      <c r="T17" s="497">
        <v>46377</v>
      </c>
      <c r="U17" s="498" t="s">
        <v>233</v>
      </c>
      <c r="V17" s="499" t="s">
        <v>234</v>
      </c>
      <c r="W17" s="499" t="s">
        <v>234</v>
      </c>
      <c r="X17" s="139" t="s">
        <v>235</v>
      </c>
      <c r="Y17" s="500"/>
      <c r="Z17" s="498" t="s">
        <v>236</v>
      </c>
      <c r="AA17" s="498" t="s">
        <v>233</v>
      </c>
      <c r="AB17" s="498" t="s">
        <v>237</v>
      </c>
      <c r="AC17" s="139" t="s">
        <v>233</v>
      </c>
      <c r="AD17" s="146" t="s">
        <v>238</v>
      </c>
      <c r="AE17" s="142" t="s">
        <v>239</v>
      </c>
      <c r="AF17" s="142" t="s">
        <v>234</v>
      </c>
      <c r="AG17" s="148" t="s">
        <v>234</v>
      </c>
      <c r="AH17" s="502" t="s">
        <v>234</v>
      </c>
      <c r="AI17" s="502" t="s">
        <v>234</v>
      </c>
      <c r="AJ17" s="502" t="s">
        <v>234</v>
      </c>
      <c r="AK17" s="502" t="s">
        <v>234</v>
      </c>
      <c r="AL17" s="498" t="s">
        <v>240</v>
      </c>
      <c r="AM17" s="490" t="s">
        <v>246</v>
      </c>
      <c r="AN17" s="490"/>
      <c r="AO17" s="490" t="s">
        <v>249</v>
      </c>
      <c r="AP17" s="498" t="s">
        <v>251</v>
      </c>
      <c r="AQ17" s="498"/>
      <c r="AR17" s="490" t="s">
        <v>252</v>
      </c>
      <c r="AS17" s="490" t="s">
        <v>250</v>
      </c>
      <c r="AT17" s="501" t="s">
        <v>233</v>
      </c>
      <c r="AU17" s="503" t="s">
        <v>234</v>
      </c>
    </row>
    <row r="18" spans="1:47" s="107" customFormat="1" ht="72">
      <c r="B18" s="105">
        <v>7</v>
      </c>
      <c r="C18" s="105"/>
      <c r="D18" s="108" t="s">
        <v>221</v>
      </c>
      <c r="E18" s="489" t="s">
        <v>227</v>
      </c>
      <c r="F18" s="490" t="s">
        <v>255</v>
      </c>
      <c r="G18" s="491"/>
      <c r="H18" s="490" t="s">
        <v>64</v>
      </c>
      <c r="I18" s="490" t="s">
        <v>228</v>
      </c>
      <c r="J18" s="490"/>
      <c r="K18" s="492" t="s">
        <v>229</v>
      </c>
      <c r="L18" s="490" t="s">
        <v>230</v>
      </c>
      <c r="M18" s="494">
        <v>444091.82400000002</v>
      </c>
      <c r="N18" s="494"/>
      <c r="O18" s="494">
        <v>833000</v>
      </c>
      <c r="P18" s="494"/>
      <c r="Q18" s="490" t="s">
        <v>231</v>
      </c>
      <c r="R18" s="497">
        <v>44551</v>
      </c>
      <c r="S18" s="490" t="s">
        <v>232</v>
      </c>
      <c r="T18" s="497">
        <v>46377</v>
      </c>
      <c r="U18" s="139" t="s">
        <v>233</v>
      </c>
      <c r="V18" s="141" t="s">
        <v>234</v>
      </c>
      <c r="W18" s="141" t="s">
        <v>234</v>
      </c>
      <c r="X18" s="139" t="s">
        <v>235</v>
      </c>
      <c r="Y18" s="142"/>
      <c r="Z18" s="139" t="s">
        <v>236</v>
      </c>
      <c r="AA18" s="139" t="s">
        <v>233</v>
      </c>
      <c r="AB18" s="139" t="s">
        <v>237</v>
      </c>
      <c r="AC18" s="139" t="s">
        <v>233</v>
      </c>
      <c r="AD18" s="507" t="s">
        <v>238</v>
      </c>
      <c r="AE18" s="143" t="s">
        <v>239</v>
      </c>
      <c r="AF18" s="142" t="s">
        <v>234</v>
      </c>
      <c r="AG18" s="148" t="s">
        <v>234</v>
      </c>
      <c r="AH18" s="148" t="s">
        <v>234</v>
      </c>
      <c r="AI18" s="148" t="s">
        <v>234</v>
      </c>
      <c r="AJ18" s="148" t="s">
        <v>234</v>
      </c>
      <c r="AK18" s="148" t="s">
        <v>234</v>
      </c>
      <c r="AL18" s="139" t="s">
        <v>240</v>
      </c>
      <c r="AM18" s="109" t="s">
        <v>247</v>
      </c>
      <c r="AN18" s="109"/>
      <c r="AO18" s="109" t="s">
        <v>249</v>
      </c>
      <c r="AP18" s="139" t="s">
        <v>251</v>
      </c>
      <c r="AQ18" s="139"/>
      <c r="AR18" s="109" t="s">
        <v>252</v>
      </c>
      <c r="AS18" s="109" t="s">
        <v>250</v>
      </c>
      <c r="AT18" s="146" t="s">
        <v>233</v>
      </c>
      <c r="AU18" s="149" t="s">
        <v>234</v>
      </c>
    </row>
    <row r="19" spans="1:47" s="107" customFormat="1" ht="72">
      <c r="B19" s="105">
        <v>8</v>
      </c>
      <c r="C19" s="105"/>
      <c r="D19" s="108" t="s">
        <v>221</v>
      </c>
      <c r="E19" s="489" t="s">
        <v>395</v>
      </c>
      <c r="F19" s="490" t="s">
        <v>255</v>
      </c>
      <c r="G19" s="491"/>
      <c r="H19" s="490" t="s">
        <v>64</v>
      </c>
      <c r="I19" s="490" t="s">
        <v>228</v>
      </c>
      <c r="J19" s="490"/>
      <c r="K19" s="492" t="s">
        <v>229</v>
      </c>
      <c r="L19" s="490" t="s">
        <v>230</v>
      </c>
      <c r="M19" s="494">
        <v>159812.89600000001</v>
      </c>
      <c r="N19" s="494"/>
      <c r="O19" s="494">
        <v>300000</v>
      </c>
      <c r="P19" s="494"/>
      <c r="Q19" s="490" t="s">
        <v>231</v>
      </c>
      <c r="R19" s="497">
        <v>44553</v>
      </c>
      <c r="S19" s="490" t="s">
        <v>232</v>
      </c>
      <c r="T19" s="497">
        <v>46379</v>
      </c>
      <c r="U19" s="139" t="s">
        <v>233</v>
      </c>
      <c r="V19" s="141" t="s">
        <v>234</v>
      </c>
      <c r="W19" s="141" t="s">
        <v>234</v>
      </c>
      <c r="X19" s="139" t="s">
        <v>235</v>
      </c>
      <c r="Y19" s="142"/>
      <c r="Z19" s="139" t="s">
        <v>236</v>
      </c>
      <c r="AA19" s="139" t="s">
        <v>233</v>
      </c>
      <c r="AB19" s="139" t="s">
        <v>237</v>
      </c>
      <c r="AC19" s="139" t="s">
        <v>233</v>
      </c>
      <c r="AD19" s="146" t="s">
        <v>238</v>
      </c>
      <c r="AE19" s="142" t="s">
        <v>239</v>
      </c>
      <c r="AF19" s="142" t="s">
        <v>234</v>
      </c>
      <c r="AG19" s="148" t="s">
        <v>234</v>
      </c>
      <c r="AH19" s="148" t="s">
        <v>234</v>
      </c>
      <c r="AI19" s="148" t="s">
        <v>234</v>
      </c>
      <c r="AJ19" s="148" t="s">
        <v>234</v>
      </c>
      <c r="AK19" s="148" t="s">
        <v>234</v>
      </c>
      <c r="AL19" s="139" t="s">
        <v>240</v>
      </c>
      <c r="AM19" s="109" t="s">
        <v>248</v>
      </c>
      <c r="AN19" s="109"/>
      <c r="AO19" s="109" t="s">
        <v>249</v>
      </c>
      <c r="AP19" s="139" t="s">
        <v>251</v>
      </c>
      <c r="AQ19" s="139"/>
      <c r="AR19" s="109" t="s">
        <v>252</v>
      </c>
      <c r="AS19" s="109" t="s">
        <v>250</v>
      </c>
      <c r="AT19" s="146" t="s">
        <v>233</v>
      </c>
      <c r="AU19" s="149" t="s">
        <v>234</v>
      </c>
    </row>
    <row r="20" spans="1:47">
      <c r="M20" s="137"/>
    </row>
  </sheetData>
  <sheetProtection algorithmName="SHA-512" hashValue="HyAPiLjhkl44HMwL1++Fb8UyobX2Men68PZlqQU5xBfoGI2pXtU4cwjATE/lsU3xrLnGwou5jMuex0hpk0zt3A==" saltValue="/gwmjIg1C2bCsaYvE64+QA==" spinCount="100000" sheet="1" objects="1" scenarios="1"/>
  <mergeCells count="9">
    <mergeCell ref="B6:S6"/>
    <mergeCell ref="B10:C10"/>
    <mergeCell ref="D10:F10"/>
    <mergeCell ref="X10:AU10"/>
    <mergeCell ref="H10:J10"/>
    <mergeCell ref="K10:M10"/>
    <mergeCell ref="N10:P10"/>
    <mergeCell ref="Q10:S10"/>
    <mergeCell ref="T10:V10"/>
  </mergeCells>
  <dataValidations count="13">
    <dataValidation type="list" allowBlank="1" showInputMessage="1" showErrorMessage="1" sqref="AR12:AR19" xr:uid="{00000000-0002-0000-0100-000000000000}">
      <formula1>"Contratual"</formula1>
    </dataValidation>
    <dataValidation type="list" allowBlank="1" showInputMessage="1" showErrorMessage="1" sqref="AP12:AQ12" xr:uid="{00000000-0002-0000-0100-000001000000}">
      <formula1>"Permanente,Temporária,NA"</formula1>
    </dataValidation>
    <dataValidation type="list" allowBlank="1" showInputMessage="1" showErrorMessage="1" sqref="AE12 AE14 AE16 AE18" xr:uid="{00000000-0002-0000-0100-000002000000}">
      <formula1>"Conversível,Não conversível"</formula1>
    </dataValidation>
    <dataValidation type="list" allowBlank="1" showInputMessage="1" showErrorMessage="1" sqref="AD12" xr:uid="{00000000-0002-0000-0100-000003000000}">
      <formula1>"Cumulativo,Não cumulativo"</formula1>
    </dataValidation>
    <dataValidation type="list" allowBlank="1" showInputMessage="1" showErrorMessage="1" sqref="AB12" xr:uid="{00000000-0002-0000-0100-000004000000}">
      <formula1>"Completa Discricionariedade,Discricionariedade Parcial,Mandatório"</formula1>
    </dataValidation>
    <dataValidation type="list" allowBlank="1" showInputMessage="1" showErrorMessage="1" sqref="X12:Y12" xr:uid="{00000000-0002-0000-0100-000005000000}">
      <formula1>"Fixo,Variável,Fixo e depois variável,Variável e depois fixo"</formula1>
    </dataValidation>
    <dataValidation type="list" allowBlank="1" showInputMessage="1" showErrorMessage="1" sqref="U12 AA12 AC12 AL12 AT12 AL14 AL16 AL18" xr:uid="{00000000-0002-0000-0100-000006000000}">
      <formula1>"Sim,Não"</formula1>
    </dataValidation>
    <dataValidation type="list" allowBlank="1" showInputMessage="1" showErrorMessage="1" sqref="S12" xr:uid="{00000000-0002-0000-0100-000007000000}">
      <formula1>"Perpétuo,Com vencimento"</formula1>
    </dataValidation>
    <dataValidation type="list" allowBlank="1" showInputMessage="1" showErrorMessage="1" sqref="Q12" xr:uid="{00000000-0002-0000-0100-000008000000}">
      <formula1>"Ação,Passivo – custo amortizado,Passivo – valor justo,Participação de não controladores em subsidiária"</formula1>
    </dataValidation>
    <dataValidation type="list" allowBlank="1" showInputMessage="1" showErrorMessage="1" sqref="L12" xr:uid="{00000000-0002-0000-0100-000009000000}">
      <formula1>"Ação,Letra financeira,Outro"</formula1>
    </dataValidation>
    <dataValidation type="list" allowBlank="1" showInputMessage="1" showErrorMessage="1" sqref="K12:K19" xr:uid="{00000000-0002-0000-0100-00000A000000}">
      <formula1>"Instituição individual,Conglomerado"</formula1>
    </dataValidation>
    <dataValidation type="list" allowBlank="1" showInputMessage="1" showErrorMessage="1" sqref="I12:J19" xr:uid="{00000000-0002-0000-0100-00000B000000}">
      <formula1>"Capital Principal,Capital Complementar,Nível II,Não elegível"</formula1>
    </dataValidation>
    <dataValidation type="list" allowBlank="1" showInputMessage="1" showErrorMessage="1" sqref="H12:H19" xr:uid="{00000000-0002-0000-0100-00000C000000}">
      <formula1>"Capital Principal,Capital Complementar,Nível II"</formula1>
    </dataValidation>
  </dataValidations>
  <hyperlinks>
    <hyperlink ref="AU7" location="Índice!A1" display="Índice" xr:uid="{00000000-0004-0000-0100-000000000000}"/>
  </hyperlinks>
  <pageMargins left="0.511811024" right="0.511811024" top="0.78740157499999996" bottom="0.78740157499999996" header="0.31496062000000002" footer="0.31496062000000002"/>
  <pageSetup paperSize="9" orientation="portrait" verticalDpi="599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28">
    <tabColor rgb="FF2D335F"/>
  </sheetPr>
  <dimension ref="A1:I100"/>
  <sheetViews>
    <sheetView showGridLines="0" showRowColHeaders="0" zoomScale="120" zoomScaleNormal="120" workbookViewId="0">
      <selection activeCell="E7" sqref="E7"/>
    </sheetView>
  </sheetViews>
  <sheetFormatPr defaultColWidth="9.140625" defaultRowHeight="15"/>
  <cols>
    <col min="1" max="1" width="3.140625" style="24" customWidth="1"/>
    <col min="2" max="2" width="10.42578125" style="100" customWidth="1"/>
    <col min="3" max="3" width="69.42578125" style="14" customWidth="1"/>
    <col min="4" max="4" width="19.140625" style="157" bestFit="1" customWidth="1"/>
    <col min="5" max="5" width="29" style="13" bestFit="1" customWidth="1"/>
    <col min="6" max="6" width="3.140625" style="2" customWidth="1"/>
    <col min="7" max="7" width="11" style="2" bestFit="1" customWidth="1"/>
    <col min="8" max="8" width="19.42578125" style="2" customWidth="1"/>
    <col min="9" max="16384" width="9.140625" style="2"/>
  </cols>
  <sheetData>
    <row r="1" spans="1:9" ht="11.25" customHeight="1">
      <c r="B1" s="94"/>
      <c r="C1" s="9"/>
      <c r="D1" s="151"/>
      <c r="E1" s="9"/>
    </row>
    <row r="2" spans="1:9" ht="11.25" customHeight="1">
      <c r="B2" s="94"/>
      <c r="C2" s="9"/>
      <c r="D2" s="151"/>
      <c r="E2" s="9"/>
    </row>
    <row r="3" spans="1:9" ht="11.25" customHeight="1">
      <c r="B3" s="94"/>
      <c r="C3" s="9"/>
      <c r="D3" s="151"/>
      <c r="E3" s="9"/>
    </row>
    <row r="4" spans="1:9" s="57" customFormat="1" ht="11.25" customHeight="1">
      <c r="A4" s="64"/>
      <c r="B4" s="95"/>
      <c r="C4" s="65"/>
      <c r="D4" s="152"/>
      <c r="E4" s="58"/>
    </row>
    <row r="5" spans="1:9" s="57" customFormat="1" ht="11.25" customHeight="1">
      <c r="A5" s="64"/>
      <c r="B5" s="95"/>
      <c r="C5" s="65"/>
      <c r="D5" s="153"/>
      <c r="E5" s="58"/>
    </row>
    <row r="6" spans="1:9" s="10" customFormat="1" ht="3.95" customHeight="1">
      <c r="A6" s="24"/>
      <c r="B6" s="126"/>
      <c r="C6" s="127"/>
      <c r="D6" s="154"/>
      <c r="E6" s="128"/>
    </row>
    <row r="7" spans="1:9" s="10" customFormat="1" ht="20.25" customHeight="1">
      <c r="A7" s="25"/>
      <c r="B7" s="124" t="s">
        <v>132</v>
      </c>
      <c r="C7" s="125"/>
      <c r="D7" s="155"/>
      <c r="E7" s="23" t="s">
        <v>130</v>
      </c>
    </row>
    <row r="8" spans="1:9" s="11" customFormat="1" ht="20.25" customHeight="1">
      <c r="A8" s="46"/>
      <c r="B8" s="132" t="s">
        <v>397</v>
      </c>
      <c r="C8" s="10"/>
      <c r="D8" s="47" t="s">
        <v>2</v>
      </c>
      <c r="E8" s="47" t="s">
        <v>4</v>
      </c>
    </row>
    <row r="9" spans="1:9" s="50" customFormat="1" ht="38.25">
      <c r="A9" s="48"/>
      <c r="B9" s="131" t="s">
        <v>6</v>
      </c>
      <c r="C9" s="129" t="s">
        <v>7</v>
      </c>
      <c r="D9" s="129" t="s">
        <v>8</v>
      </c>
      <c r="E9" s="129" t="s">
        <v>9</v>
      </c>
    </row>
    <row r="10" spans="1:9" s="51" customFormat="1" ht="15" customHeight="1">
      <c r="A10" s="26"/>
      <c r="B10" s="96">
        <v>1</v>
      </c>
      <c r="C10" s="72" t="s">
        <v>10</v>
      </c>
      <c r="D10" s="514">
        <f>15000000/1000</f>
        <v>15000</v>
      </c>
      <c r="E10" s="73" t="s">
        <v>17</v>
      </c>
    </row>
    <row r="11" spans="1:9" s="51" customFormat="1" ht="15" customHeight="1">
      <c r="A11" s="26"/>
      <c r="B11" s="97">
        <v>2</v>
      </c>
      <c r="C11" s="74" t="s">
        <v>11</v>
      </c>
      <c r="D11" s="515">
        <f>-5662048.78/1000</f>
        <v>-5662.0487800000001</v>
      </c>
      <c r="E11" s="75" t="s">
        <v>15</v>
      </c>
    </row>
    <row r="12" spans="1:9" s="51" customFormat="1" ht="15" customHeight="1">
      <c r="A12" s="26"/>
      <c r="B12" s="97">
        <v>3</v>
      </c>
      <c r="C12" s="74" t="s">
        <v>12</v>
      </c>
      <c r="D12" s="515">
        <v>0</v>
      </c>
      <c r="E12" s="76" t="s">
        <v>133</v>
      </c>
      <c r="I12" s="484"/>
    </row>
    <row r="13" spans="1:9" s="51" customFormat="1" ht="22.5">
      <c r="A13" s="26"/>
      <c r="B13" s="97">
        <v>5</v>
      </c>
      <c r="C13" s="74" t="s">
        <v>134</v>
      </c>
      <c r="D13" s="515">
        <f>(24719711.29-244370.59)/1000</f>
        <v>24475.340700000001</v>
      </c>
      <c r="E13" s="76"/>
      <c r="H13" s="484"/>
      <c r="I13" s="484"/>
    </row>
    <row r="14" spans="1:9" s="52" customFormat="1" ht="15" customHeight="1">
      <c r="A14" s="26"/>
      <c r="B14" s="97">
        <v>6</v>
      </c>
      <c r="C14" s="67" t="s">
        <v>200</v>
      </c>
      <c r="D14" s="516">
        <f>SUM(D10:D13)</f>
        <v>33813.291920000003</v>
      </c>
      <c r="E14" s="75"/>
      <c r="G14" s="485"/>
      <c r="H14" s="485"/>
    </row>
    <row r="15" spans="1:9" s="69" customFormat="1" ht="38.25">
      <c r="A15" s="68"/>
      <c r="B15" s="131" t="s">
        <v>6</v>
      </c>
      <c r="C15" s="129" t="s">
        <v>13</v>
      </c>
      <c r="D15" s="129" t="s">
        <v>8</v>
      </c>
      <c r="E15" s="129" t="s">
        <v>9</v>
      </c>
    </row>
    <row r="16" spans="1:9" s="51" customFormat="1" ht="15" customHeight="1">
      <c r="A16" s="1"/>
      <c r="B16" s="96">
        <v>7</v>
      </c>
      <c r="C16" s="77" t="s">
        <v>201</v>
      </c>
      <c r="D16" s="514">
        <v>0</v>
      </c>
      <c r="E16" s="78"/>
    </row>
    <row r="17" spans="1:5" s="51" customFormat="1" ht="15" customHeight="1">
      <c r="A17" s="26"/>
      <c r="B17" s="97">
        <v>8</v>
      </c>
      <c r="C17" s="79" t="s">
        <v>14</v>
      </c>
      <c r="D17" s="515">
        <v>0</v>
      </c>
      <c r="E17" s="75"/>
    </row>
    <row r="18" spans="1:5" s="51" customFormat="1" ht="15" customHeight="1">
      <c r="A18" s="26"/>
      <c r="B18" s="97">
        <v>9</v>
      </c>
      <c r="C18" s="79" t="s">
        <v>16</v>
      </c>
      <c r="D18" s="515">
        <f>493302.72/1000</f>
        <v>493.30271999999997</v>
      </c>
      <c r="E18" s="75"/>
    </row>
    <row r="19" spans="1:5" s="51" customFormat="1" ht="33.75">
      <c r="A19" s="26"/>
      <c r="B19" s="97">
        <v>10</v>
      </c>
      <c r="C19" s="79" t="s">
        <v>18</v>
      </c>
      <c r="D19" s="515">
        <v>0</v>
      </c>
      <c r="E19" s="75"/>
    </row>
    <row r="20" spans="1:5" s="51" customFormat="1" ht="33.75">
      <c r="A20" s="26"/>
      <c r="B20" s="97">
        <v>11</v>
      </c>
      <c r="C20" s="79" t="s">
        <v>135</v>
      </c>
      <c r="D20" s="515">
        <v>0</v>
      </c>
      <c r="E20" s="75"/>
    </row>
    <row r="21" spans="1:5" s="51" customFormat="1" ht="15" customHeight="1">
      <c r="A21" s="26"/>
      <c r="B21" s="97">
        <v>15</v>
      </c>
      <c r="C21" s="79" t="s">
        <v>19</v>
      </c>
      <c r="D21" s="515">
        <v>0</v>
      </c>
      <c r="E21" s="76"/>
    </row>
    <row r="22" spans="1:5" s="51" customFormat="1" ht="22.5">
      <c r="A22" s="26"/>
      <c r="B22" s="97">
        <v>16</v>
      </c>
      <c r="C22" s="79" t="s">
        <v>136</v>
      </c>
      <c r="D22" s="515">
        <v>0</v>
      </c>
      <c r="E22" s="76"/>
    </row>
    <row r="23" spans="1:5" s="51" customFormat="1" ht="18.75" customHeight="1">
      <c r="A23" s="26"/>
      <c r="B23" s="97">
        <v>17</v>
      </c>
      <c r="C23" s="79" t="s">
        <v>137</v>
      </c>
      <c r="D23" s="515">
        <v>0</v>
      </c>
      <c r="E23" s="76"/>
    </row>
    <row r="24" spans="1:5" s="51" customFormat="1" ht="56.25">
      <c r="A24" s="26"/>
      <c r="B24" s="97">
        <v>18</v>
      </c>
      <c r="C24" s="79" t="s">
        <v>138</v>
      </c>
      <c r="D24" s="515">
        <v>0</v>
      </c>
      <c r="E24" s="76"/>
    </row>
    <row r="25" spans="1:5" s="51" customFormat="1" ht="67.5">
      <c r="A25" s="26"/>
      <c r="B25" s="97">
        <v>19</v>
      </c>
      <c r="C25" s="74" t="s">
        <v>139</v>
      </c>
      <c r="D25" s="515">
        <v>0</v>
      </c>
      <c r="E25" s="75"/>
    </row>
    <row r="26" spans="1:5" s="51" customFormat="1" ht="45">
      <c r="A26" s="26"/>
      <c r="B26" s="97">
        <v>21</v>
      </c>
      <c r="C26" s="74" t="s">
        <v>140</v>
      </c>
      <c r="D26" s="515"/>
      <c r="E26" s="76"/>
    </row>
    <row r="27" spans="1:5" s="51" customFormat="1" ht="22.5">
      <c r="A27" s="26"/>
      <c r="B27" s="97">
        <v>22</v>
      </c>
      <c r="C27" s="74" t="s">
        <v>141</v>
      </c>
      <c r="D27" s="515">
        <v>0</v>
      </c>
      <c r="E27" s="75"/>
    </row>
    <row r="28" spans="1:5" s="51" customFormat="1" ht="56.25">
      <c r="A28" s="26"/>
      <c r="B28" s="97">
        <v>23</v>
      </c>
      <c r="C28" s="513" t="s">
        <v>142</v>
      </c>
      <c r="D28" s="515">
        <v>0</v>
      </c>
      <c r="E28" s="75"/>
    </row>
    <row r="29" spans="1:5" s="51" customFormat="1" ht="22.5">
      <c r="A29" s="26"/>
      <c r="B29" s="97">
        <v>25</v>
      </c>
      <c r="C29" s="513" t="s">
        <v>20</v>
      </c>
      <c r="D29" s="515">
        <v>0</v>
      </c>
      <c r="E29" s="76"/>
    </row>
    <row r="30" spans="1:5" s="51" customFormat="1" ht="15" customHeight="1">
      <c r="A30" s="26"/>
      <c r="B30" s="97">
        <v>26</v>
      </c>
      <c r="C30" s="74" t="s">
        <v>21</v>
      </c>
      <c r="D30" s="515">
        <v>0</v>
      </c>
      <c r="E30" s="76"/>
    </row>
    <row r="31" spans="1:5" s="51" customFormat="1" ht="15" customHeight="1">
      <c r="A31" s="26"/>
      <c r="B31" s="97" t="s">
        <v>22</v>
      </c>
      <c r="C31" s="513" t="s">
        <v>23</v>
      </c>
      <c r="D31" s="515">
        <v>0</v>
      </c>
      <c r="E31" s="76"/>
    </row>
    <row r="32" spans="1:5" s="51" customFormat="1" ht="33.75">
      <c r="A32" s="26"/>
      <c r="B32" s="97" t="s">
        <v>24</v>
      </c>
      <c r="C32" s="513" t="s">
        <v>143</v>
      </c>
      <c r="D32" s="515">
        <v>0</v>
      </c>
      <c r="E32" s="76"/>
    </row>
    <row r="33" spans="1:5" s="51" customFormat="1" ht="15" customHeight="1">
      <c r="A33" s="26"/>
      <c r="B33" s="97" t="s">
        <v>25</v>
      </c>
      <c r="C33" s="513" t="s">
        <v>26</v>
      </c>
      <c r="D33" s="515">
        <v>0</v>
      </c>
      <c r="E33" s="76"/>
    </row>
    <row r="34" spans="1:5" s="51" customFormat="1" ht="15" customHeight="1">
      <c r="A34" s="26"/>
      <c r="B34" s="97" t="s">
        <v>27</v>
      </c>
      <c r="C34" s="513" t="s">
        <v>144</v>
      </c>
      <c r="D34" s="515">
        <v>0</v>
      </c>
      <c r="E34" s="76"/>
    </row>
    <row r="35" spans="1:5" s="51" customFormat="1" ht="15" customHeight="1">
      <c r="A35" s="26"/>
      <c r="B35" s="97" t="s">
        <v>28</v>
      </c>
      <c r="C35" s="513" t="s">
        <v>29</v>
      </c>
      <c r="D35" s="515">
        <v>0</v>
      </c>
      <c r="E35" s="76"/>
    </row>
    <row r="36" spans="1:5" s="51" customFormat="1" ht="22.5">
      <c r="A36" s="26"/>
      <c r="B36" s="97" t="s">
        <v>30</v>
      </c>
      <c r="C36" s="513" t="s">
        <v>31</v>
      </c>
      <c r="D36" s="515">
        <v>0</v>
      </c>
      <c r="E36" s="76"/>
    </row>
    <row r="37" spans="1:5" s="51" customFormat="1" ht="15" customHeight="1">
      <c r="A37" s="26"/>
      <c r="B37" s="97" t="s">
        <v>32</v>
      </c>
      <c r="C37" s="513" t="s">
        <v>33</v>
      </c>
      <c r="D37" s="515">
        <v>0</v>
      </c>
      <c r="E37" s="76"/>
    </row>
    <row r="38" spans="1:5" s="51" customFormat="1" ht="15" customHeight="1">
      <c r="A38" s="26"/>
      <c r="B38" s="97" t="s">
        <v>34</v>
      </c>
      <c r="C38" s="513" t="s">
        <v>145</v>
      </c>
      <c r="D38" s="515">
        <v>0</v>
      </c>
      <c r="E38" s="76"/>
    </row>
    <row r="39" spans="1:5" s="51" customFormat="1" ht="21.75" customHeight="1">
      <c r="A39" s="26"/>
      <c r="B39" s="97" t="s">
        <v>35</v>
      </c>
      <c r="C39" s="513" t="s">
        <v>36</v>
      </c>
      <c r="D39" s="515">
        <v>0</v>
      </c>
      <c r="E39" s="76"/>
    </row>
    <row r="40" spans="1:5" s="51" customFormat="1" ht="22.5">
      <c r="A40" s="26"/>
      <c r="B40" s="97">
        <v>27</v>
      </c>
      <c r="C40" s="74" t="s">
        <v>146</v>
      </c>
      <c r="D40" s="515">
        <v>0</v>
      </c>
      <c r="E40" s="76"/>
    </row>
    <row r="41" spans="1:5" s="51" customFormat="1" ht="15" customHeight="1">
      <c r="A41" s="26"/>
      <c r="B41" s="97">
        <v>28</v>
      </c>
      <c r="C41" s="67" t="s">
        <v>37</v>
      </c>
      <c r="D41" s="516">
        <f>SUM(D16:D40)</f>
        <v>493.30271999999997</v>
      </c>
      <c r="E41" s="81"/>
    </row>
    <row r="42" spans="1:5" s="51" customFormat="1" ht="15" customHeight="1">
      <c r="A42" s="26"/>
      <c r="B42" s="97">
        <v>29</v>
      </c>
      <c r="C42" s="67" t="s">
        <v>0</v>
      </c>
      <c r="D42" s="516">
        <f>D14-D41</f>
        <v>33319.989200000004</v>
      </c>
      <c r="E42" s="81"/>
    </row>
    <row r="43" spans="1:5" s="69" customFormat="1" ht="25.5">
      <c r="A43" s="70"/>
      <c r="B43" s="131" t="s">
        <v>6</v>
      </c>
      <c r="C43" s="129" t="s">
        <v>38</v>
      </c>
      <c r="D43" s="129" t="s">
        <v>8</v>
      </c>
      <c r="E43" s="129"/>
    </row>
    <row r="44" spans="1:5" s="51" customFormat="1" ht="15" customHeight="1">
      <c r="A44" s="26"/>
      <c r="B44" s="96">
        <v>30</v>
      </c>
      <c r="C44" s="72" t="s">
        <v>39</v>
      </c>
      <c r="D44" s="514">
        <v>0</v>
      </c>
      <c r="E44" s="82"/>
    </row>
    <row r="45" spans="1:5" s="51" customFormat="1" ht="15" customHeight="1">
      <c r="A45" s="26"/>
      <c r="B45" s="97">
        <v>31</v>
      </c>
      <c r="C45" s="80" t="s">
        <v>40</v>
      </c>
      <c r="D45" s="515">
        <v>0</v>
      </c>
      <c r="E45" s="83"/>
    </row>
    <row r="46" spans="1:5" s="51" customFormat="1" ht="15" customHeight="1">
      <c r="A46" s="26"/>
      <c r="B46" s="97">
        <v>32</v>
      </c>
      <c r="C46" s="80" t="s">
        <v>41</v>
      </c>
      <c r="D46" s="515">
        <v>0</v>
      </c>
      <c r="E46" s="84"/>
    </row>
    <row r="47" spans="1:5" s="51" customFormat="1" ht="22.5">
      <c r="A47" s="26"/>
      <c r="B47" s="97">
        <v>33</v>
      </c>
      <c r="C47" s="74" t="s">
        <v>42</v>
      </c>
      <c r="D47" s="515">
        <v>0</v>
      </c>
      <c r="E47" s="83"/>
    </row>
    <row r="48" spans="1:5" s="51" customFormat="1" ht="22.5">
      <c r="A48" s="26"/>
      <c r="B48" s="97">
        <v>34</v>
      </c>
      <c r="C48" s="74" t="s">
        <v>147</v>
      </c>
      <c r="D48" s="515">
        <v>0</v>
      </c>
      <c r="E48" s="83"/>
    </row>
    <row r="49" spans="1:5" s="51" customFormat="1" ht="22.5">
      <c r="A49" s="26"/>
      <c r="B49" s="97">
        <v>35</v>
      </c>
      <c r="C49" s="80" t="s">
        <v>56</v>
      </c>
      <c r="D49" s="515">
        <v>0</v>
      </c>
      <c r="E49" s="83"/>
    </row>
    <row r="50" spans="1:5" s="51" customFormat="1" ht="15" customHeight="1">
      <c r="A50" s="26"/>
      <c r="B50" s="97">
        <v>36</v>
      </c>
      <c r="C50" s="74" t="s">
        <v>43</v>
      </c>
      <c r="D50" s="515">
        <v>0</v>
      </c>
      <c r="E50" s="83"/>
    </row>
    <row r="51" spans="1:5" s="50" customFormat="1" ht="25.5">
      <c r="A51" s="49"/>
      <c r="B51" s="131" t="s">
        <v>6</v>
      </c>
      <c r="C51" s="129" t="s">
        <v>44</v>
      </c>
      <c r="D51" s="129" t="s">
        <v>8</v>
      </c>
      <c r="E51" s="129"/>
    </row>
    <row r="52" spans="1:5" s="51" customFormat="1" ht="22.5">
      <c r="A52" s="26"/>
      <c r="B52" s="96">
        <v>37</v>
      </c>
      <c r="C52" s="72" t="s">
        <v>148</v>
      </c>
      <c r="D52" s="514">
        <v>0</v>
      </c>
      <c r="E52" s="82"/>
    </row>
    <row r="53" spans="1:5" s="51" customFormat="1" ht="12.75">
      <c r="A53" s="26"/>
      <c r="B53" s="97">
        <v>38</v>
      </c>
      <c r="C53" s="74" t="s">
        <v>149</v>
      </c>
      <c r="D53" s="515">
        <v>0</v>
      </c>
      <c r="E53" s="83"/>
    </row>
    <row r="54" spans="1:5" s="51" customFormat="1" ht="33.75">
      <c r="A54" s="26"/>
      <c r="B54" s="97">
        <v>39</v>
      </c>
      <c r="C54" s="74" t="s">
        <v>150</v>
      </c>
      <c r="D54" s="515">
        <v>0</v>
      </c>
      <c r="E54" s="83"/>
    </row>
    <row r="55" spans="1:5" s="51" customFormat="1" ht="33.75">
      <c r="A55" s="26"/>
      <c r="B55" s="97">
        <v>40</v>
      </c>
      <c r="C55" s="74" t="s">
        <v>151</v>
      </c>
      <c r="D55" s="515">
        <v>0</v>
      </c>
      <c r="E55" s="83"/>
    </row>
    <row r="56" spans="1:5" s="51" customFormat="1" ht="12.75">
      <c r="A56" s="26"/>
      <c r="B56" s="97">
        <v>41</v>
      </c>
      <c r="C56" s="74" t="s">
        <v>21</v>
      </c>
      <c r="D56" s="515">
        <v>0</v>
      </c>
      <c r="E56" s="83"/>
    </row>
    <row r="57" spans="1:5" s="51" customFormat="1" ht="15" customHeight="1">
      <c r="A57" s="26"/>
      <c r="B57" s="97" t="s">
        <v>45</v>
      </c>
      <c r="C57" s="80" t="s">
        <v>46</v>
      </c>
      <c r="D57" s="515">
        <v>0</v>
      </c>
      <c r="E57" s="83"/>
    </row>
    <row r="58" spans="1:5" s="51" customFormat="1" ht="22.5">
      <c r="A58" s="26"/>
      <c r="B58" s="97" t="s">
        <v>47</v>
      </c>
      <c r="C58" s="80" t="s">
        <v>48</v>
      </c>
      <c r="D58" s="515">
        <v>0</v>
      </c>
      <c r="E58" s="83"/>
    </row>
    <row r="59" spans="1:5" s="51" customFormat="1" ht="22.5">
      <c r="A59" s="26"/>
      <c r="B59" s="97">
        <v>42</v>
      </c>
      <c r="C59" s="74" t="s">
        <v>152</v>
      </c>
      <c r="D59" s="515">
        <v>0</v>
      </c>
      <c r="E59" s="83"/>
    </row>
    <row r="60" spans="1:5" s="51" customFormat="1" ht="15" customHeight="1">
      <c r="A60" s="26"/>
      <c r="B60" s="97">
        <v>43</v>
      </c>
      <c r="C60" s="67" t="s">
        <v>49</v>
      </c>
      <c r="D60" s="516">
        <f>SUM(D52:D59)</f>
        <v>0</v>
      </c>
      <c r="E60" s="83"/>
    </row>
    <row r="61" spans="1:5" s="51" customFormat="1" ht="15" customHeight="1">
      <c r="A61" s="26"/>
      <c r="B61" s="97">
        <v>44</v>
      </c>
      <c r="C61" s="67" t="s">
        <v>50</v>
      </c>
      <c r="D61" s="516">
        <f>D50-D60</f>
        <v>0</v>
      </c>
      <c r="E61" s="83"/>
    </row>
    <row r="62" spans="1:5" s="51" customFormat="1" ht="15" customHeight="1">
      <c r="A62" s="26"/>
      <c r="B62" s="97">
        <v>45</v>
      </c>
      <c r="C62" s="67" t="s">
        <v>1</v>
      </c>
      <c r="D62" s="516">
        <f>D42+D61</f>
        <v>33319.989200000004</v>
      </c>
      <c r="E62" s="83"/>
    </row>
    <row r="63" spans="1:5" s="50" customFormat="1" ht="38.25">
      <c r="A63" s="49"/>
      <c r="B63" s="131" t="s">
        <v>6</v>
      </c>
      <c r="C63" s="129" t="s">
        <v>51</v>
      </c>
      <c r="D63" s="129" t="s">
        <v>8</v>
      </c>
      <c r="E63" s="129" t="s">
        <v>9</v>
      </c>
    </row>
    <row r="64" spans="1:5" s="51" customFormat="1" ht="15" customHeight="1">
      <c r="A64" s="26"/>
      <c r="B64" s="96">
        <v>46</v>
      </c>
      <c r="C64" s="72" t="s">
        <v>52</v>
      </c>
      <c r="D64" s="514">
        <f>2664770.48/1000</f>
        <v>2664.7704800000001</v>
      </c>
      <c r="E64" s="86"/>
    </row>
    <row r="65" spans="1:5" s="51" customFormat="1" ht="22.5">
      <c r="A65" s="26"/>
      <c r="B65" s="97">
        <v>47</v>
      </c>
      <c r="C65" s="74" t="s">
        <v>54</v>
      </c>
      <c r="D65" s="515">
        <v>0</v>
      </c>
      <c r="E65" s="84"/>
    </row>
    <row r="66" spans="1:5" s="51" customFormat="1" ht="22.5">
      <c r="A66" s="26"/>
      <c r="B66" s="97">
        <v>48</v>
      </c>
      <c r="C66" s="74" t="s">
        <v>153</v>
      </c>
      <c r="D66" s="515">
        <v>0</v>
      </c>
      <c r="E66" s="83"/>
    </row>
    <row r="67" spans="1:5" s="51" customFormat="1" ht="22.5">
      <c r="A67" s="26"/>
      <c r="B67" s="97">
        <v>49</v>
      </c>
      <c r="C67" s="509" t="s">
        <v>56</v>
      </c>
      <c r="D67" s="515">
        <v>0</v>
      </c>
      <c r="E67" s="83"/>
    </row>
    <row r="68" spans="1:5" s="51" customFormat="1" ht="15" customHeight="1">
      <c r="A68" s="26"/>
      <c r="B68" s="97">
        <v>51</v>
      </c>
      <c r="C68" s="67" t="s">
        <v>57</v>
      </c>
      <c r="D68" s="516">
        <f>SUM(D64:D67)</f>
        <v>2664.7704800000001</v>
      </c>
      <c r="E68" s="83"/>
    </row>
    <row r="69" spans="1:5" s="50" customFormat="1" ht="38.25">
      <c r="A69" s="49"/>
      <c r="B69" s="131" t="s">
        <v>6</v>
      </c>
      <c r="C69" s="129" t="s">
        <v>58</v>
      </c>
      <c r="D69" s="129" t="s">
        <v>8</v>
      </c>
      <c r="E69" s="129" t="s">
        <v>9</v>
      </c>
    </row>
    <row r="70" spans="1:5" s="51" customFormat="1" ht="29.25" customHeight="1">
      <c r="A70" s="26"/>
      <c r="B70" s="96">
        <v>52</v>
      </c>
      <c r="C70" s="72" t="s">
        <v>154</v>
      </c>
      <c r="D70" s="514">
        <v>0</v>
      </c>
      <c r="E70" s="82"/>
    </row>
    <row r="71" spans="1:5" s="51" customFormat="1" ht="12.75">
      <c r="A71" s="26"/>
      <c r="B71" s="97">
        <v>53</v>
      </c>
      <c r="C71" s="74" t="s">
        <v>155</v>
      </c>
      <c r="D71" s="515">
        <v>0</v>
      </c>
      <c r="E71" s="83"/>
    </row>
    <row r="72" spans="1:5" s="51" customFormat="1" ht="45">
      <c r="A72" s="26"/>
      <c r="B72" s="97">
        <v>54</v>
      </c>
      <c r="C72" s="74" t="s">
        <v>156</v>
      </c>
      <c r="D72" s="515">
        <v>0</v>
      </c>
      <c r="E72" s="83"/>
    </row>
    <row r="73" spans="1:5" s="51" customFormat="1" ht="45">
      <c r="A73" s="26"/>
      <c r="B73" s="97">
        <v>55</v>
      </c>
      <c r="C73" s="74" t="s">
        <v>157</v>
      </c>
      <c r="D73" s="515">
        <v>0</v>
      </c>
      <c r="E73" s="83"/>
    </row>
    <row r="74" spans="1:5" s="51" customFormat="1" ht="12.75">
      <c r="A74" s="26"/>
      <c r="B74" s="97">
        <v>56</v>
      </c>
      <c r="C74" s="74" t="s">
        <v>21</v>
      </c>
      <c r="D74" s="515">
        <v>0</v>
      </c>
      <c r="E74" s="83"/>
    </row>
    <row r="75" spans="1:5" s="51" customFormat="1" ht="15" customHeight="1">
      <c r="A75" s="26"/>
      <c r="B75" s="97" t="s">
        <v>59</v>
      </c>
      <c r="C75" s="74" t="s">
        <v>60</v>
      </c>
      <c r="D75" s="515">
        <v>0</v>
      </c>
      <c r="E75" s="83"/>
    </row>
    <row r="76" spans="1:5" s="51" customFormat="1" ht="12.75">
      <c r="A76" s="26"/>
      <c r="B76" s="97" t="s">
        <v>61</v>
      </c>
      <c r="C76" s="74" t="s">
        <v>62</v>
      </c>
      <c r="D76" s="515">
        <v>0</v>
      </c>
      <c r="E76" s="83"/>
    </row>
    <row r="77" spans="1:5" s="51" customFormat="1" ht="15" customHeight="1">
      <c r="A77" s="26"/>
      <c r="B77" s="97">
        <v>57</v>
      </c>
      <c r="C77" s="67" t="s">
        <v>63</v>
      </c>
      <c r="D77" s="516">
        <f>SUM(D70:D76)</f>
        <v>0</v>
      </c>
      <c r="E77" s="83"/>
    </row>
    <row r="78" spans="1:5" s="51" customFormat="1" ht="15" customHeight="1">
      <c r="A78" s="26"/>
      <c r="B78" s="97">
        <v>58</v>
      </c>
      <c r="C78" s="67" t="s">
        <v>64</v>
      </c>
      <c r="D78" s="516">
        <f>D68-D77</f>
        <v>2664.7704800000001</v>
      </c>
      <c r="E78" s="83"/>
    </row>
    <row r="79" spans="1:5" s="51" customFormat="1" ht="15" customHeight="1">
      <c r="A79" s="26"/>
      <c r="B79" s="97">
        <v>59</v>
      </c>
      <c r="C79" s="67" t="s">
        <v>158</v>
      </c>
      <c r="D79" s="516">
        <f>D62+D78</f>
        <v>35984.759680000003</v>
      </c>
      <c r="E79" s="83"/>
    </row>
    <row r="80" spans="1:5" s="51" customFormat="1" ht="15" customHeight="1">
      <c r="A80" s="26"/>
      <c r="B80" s="97">
        <v>60</v>
      </c>
      <c r="C80" s="67" t="s">
        <v>159</v>
      </c>
      <c r="D80" s="516">
        <f>222552957.97/1000</f>
        <v>222552.95796999999</v>
      </c>
      <c r="E80" s="83"/>
    </row>
    <row r="81" spans="1:6" s="50" customFormat="1" ht="25.5">
      <c r="A81" s="49"/>
      <c r="B81" s="131" t="s">
        <v>6</v>
      </c>
      <c r="C81" s="129" t="s">
        <v>65</v>
      </c>
      <c r="D81" s="517" t="s">
        <v>66</v>
      </c>
      <c r="E81" s="129"/>
    </row>
    <row r="82" spans="1:6" s="51" customFormat="1" ht="15" customHeight="1">
      <c r="A82" s="26"/>
      <c r="B82" s="96">
        <v>61</v>
      </c>
      <c r="C82" s="71" t="s">
        <v>67</v>
      </c>
      <c r="D82" s="518">
        <f>D42/D80</f>
        <v>0.14971712577503246</v>
      </c>
      <c r="E82" s="87"/>
    </row>
    <row r="83" spans="1:6" s="51" customFormat="1" ht="15" customHeight="1">
      <c r="A83" s="26"/>
      <c r="B83" s="97">
        <v>62</v>
      </c>
      <c r="C83" s="67" t="s">
        <v>68</v>
      </c>
      <c r="D83" s="519">
        <f>D62/D80</f>
        <v>0.14971712577503246</v>
      </c>
      <c r="E83" s="88"/>
    </row>
    <row r="84" spans="1:6" s="51" customFormat="1" ht="15" customHeight="1">
      <c r="A84" s="26"/>
      <c r="B84" s="97">
        <v>63</v>
      </c>
      <c r="C84" s="67" t="s">
        <v>69</v>
      </c>
      <c r="D84" s="519">
        <f>D79/D80</f>
        <v>0.16169077242662722</v>
      </c>
      <c r="E84" s="88"/>
    </row>
    <row r="85" spans="1:6" s="51" customFormat="1" ht="15" customHeight="1">
      <c r="A85" s="26"/>
      <c r="B85" s="97">
        <v>64</v>
      </c>
      <c r="C85" s="67" t="s">
        <v>160</v>
      </c>
      <c r="D85" s="519">
        <f>SUM(D86:D88)</f>
        <v>2.5000000000000001E-2</v>
      </c>
      <c r="E85" s="88"/>
    </row>
    <row r="86" spans="1:6" s="51" customFormat="1" ht="15" customHeight="1">
      <c r="A86" s="26"/>
      <c r="B86" s="97">
        <v>65</v>
      </c>
      <c r="C86" s="80" t="s">
        <v>202</v>
      </c>
      <c r="D86" s="520">
        <v>2.5000000000000001E-2</v>
      </c>
      <c r="E86" s="88"/>
    </row>
    <row r="87" spans="1:6" s="51" customFormat="1" ht="15" customHeight="1">
      <c r="A87" s="26"/>
      <c r="B87" s="97">
        <v>66</v>
      </c>
      <c r="C87" s="80" t="s">
        <v>203</v>
      </c>
      <c r="D87" s="520">
        <v>0</v>
      </c>
      <c r="E87" s="88"/>
    </row>
    <row r="88" spans="1:6" s="51" customFormat="1" ht="15" customHeight="1">
      <c r="A88" s="26"/>
      <c r="B88" s="97">
        <v>67</v>
      </c>
      <c r="C88" s="80" t="s">
        <v>204</v>
      </c>
      <c r="D88" s="520">
        <v>0</v>
      </c>
      <c r="E88" s="88"/>
    </row>
    <row r="89" spans="1:6" s="51" customFormat="1" ht="22.5">
      <c r="A89" s="26"/>
      <c r="B89" s="97">
        <v>68</v>
      </c>
      <c r="C89" s="67" t="s">
        <v>161</v>
      </c>
      <c r="D89" s="519"/>
      <c r="E89" s="88"/>
    </row>
    <row r="90" spans="1:6" s="50" customFormat="1" ht="38.25">
      <c r="A90" s="49"/>
      <c r="B90" s="131" t="s">
        <v>6</v>
      </c>
      <c r="C90" s="129" t="s">
        <v>205</v>
      </c>
      <c r="D90" s="129" t="s">
        <v>8</v>
      </c>
      <c r="E90" s="129" t="s">
        <v>9</v>
      </c>
    </row>
    <row r="91" spans="1:6" s="51" customFormat="1" ht="90">
      <c r="A91" s="26"/>
      <c r="B91" s="96">
        <v>72</v>
      </c>
      <c r="C91" s="72" t="s">
        <v>162</v>
      </c>
      <c r="D91" s="521">
        <v>0</v>
      </c>
      <c r="E91" s="82"/>
    </row>
    <row r="92" spans="1:6" s="51" customFormat="1" ht="56.25">
      <c r="A92" s="26"/>
      <c r="B92" s="97">
        <v>73</v>
      </c>
      <c r="C92" s="74" t="s">
        <v>163</v>
      </c>
      <c r="D92" s="522">
        <v>0</v>
      </c>
      <c r="E92" s="83"/>
    </row>
    <row r="93" spans="1:6" s="51" customFormat="1" ht="33.75">
      <c r="A93" s="26"/>
      <c r="B93" s="97">
        <v>75</v>
      </c>
      <c r="C93" s="74" t="s">
        <v>164</v>
      </c>
      <c r="D93" s="522">
        <v>0</v>
      </c>
      <c r="E93" s="83"/>
    </row>
    <row r="94" spans="1:6" s="50" customFormat="1" ht="38.25">
      <c r="A94" s="49"/>
      <c r="B94" s="131" t="s">
        <v>6</v>
      </c>
      <c r="C94" s="129" t="s">
        <v>165</v>
      </c>
      <c r="D94" s="129" t="s">
        <v>8</v>
      </c>
      <c r="E94" s="129" t="s">
        <v>9</v>
      </c>
    </row>
    <row r="95" spans="1:6" s="51" customFormat="1" ht="22.5">
      <c r="A95" s="26"/>
      <c r="B95" s="96">
        <v>82</v>
      </c>
      <c r="C95" s="89" t="s">
        <v>166</v>
      </c>
      <c r="D95" s="523">
        <v>0</v>
      </c>
      <c r="E95" s="82"/>
      <c r="F95" s="55"/>
    </row>
    <row r="96" spans="1:6" s="51" customFormat="1" ht="12.75">
      <c r="A96" s="26"/>
      <c r="B96" s="97">
        <v>83</v>
      </c>
      <c r="C96" s="85" t="s">
        <v>167</v>
      </c>
      <c r="D96" s="524">
        <v>0</v>
      </c>
      <c r="E96" s="83"/>
      <c r="F96" s="55"/>
    </row>
    <row r="97" spans="1:6" s="51" customFormat="1" ht="22.5">
      <c r="A97" s="26"/>
      <c r="B97" s="97">
        <v>84</v>
      </c>
      <c r="C97" s="85" t="s">
        <v>168</v>
      </c>
      <c r="D97" s="525">
        <v>0</v>
      </c>
      <c r="E97" s="83"/>
      <c r="F97" s="55"/>
    </row>
    <row r="98" spans="1:6" s="51" customFormat="1" ht="15" customHeight="1">
      <c r="A98" s="26"/>
      <c r="B98" s="98">
        <v>85</v>
      </c>
      <c r="C98" s="90" t="s">
        <v>169</v>
      </c>
      <c r="D98" s="526">
        <v>0</v>
      </c>
      <c r="E98" s="91"/>
      <c r="F98" s="55"/>
    </row>
    <row r="99" spans="1:6">
      <c r="B99" s="99"/>
      <c r="C99" s="93"/>
      <c r="D99" s="156"/>
      <c r="E99" s="92"/>
      <c r="F99" s="39"/>
    </row>
    <row r="100" spans="1:6">
      <c r="B100" s="99"/>
      <c r="C100" s="93"/>
      <c r="D100" s="156"/>
      <c r="E100" s="92"/>
      <c r="F100" s="39"/>
    </row>
  </sheetData>
  <sheetProtection algorithmName="SHA-512" hashValue="MdByzEKJQoTuuTJ26qyjlTSx5KlZrYTKnfohgohYFl3kTWwEwAcMAirR3xtVCltZqz+jGfUXEpXh9eMWzQUE3Q==" saltValue="3wQv0yNTHl0oR/Iw6JAowA==" spinCount="100000" sheet="1" objects="1" scenarios="1"/>
  <hyperlinks>
    <hyperlink ref="E7" location="Índice!A1" display="Índice" xr:uid="{00000000-0004-0000-02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31">
    <tabColor rgb="FF2D335F"/>
    <pageSetUpPr fitToPage="1"/>
  </sheetPr>
  <dimension ref="A1:H72"/>
  <sheetViews>
    <sheetView showGridLines="0" showRowColHeaders="0" zoomScale="120" zoomScaleNormal="120" workbookViewId="0">
      <selection activeCell="S13" sqref="S13"/>
    </sheetView>
  </sheetViews>
  <sheetFormatPr defaultColWidth="9.140625" defaultRowHeight="12.75"/>
  <cols>
    <col min="1" max="1" width="3.140625" style="2" customWidth="1"/>
    <col min="2" max="2" width="82.140625" style="183" customWidth="1"/>
    <col min="3" max="3" width="19.42578125" style="158" customWidth="1"/>
    <col min="4" max="4" width="23" style="158" customWidth="1"/>
    <col min="5" max="5" width="20.140625" style="158" bestFit="1" customWidth="1"/>
    <col min="6" max="6" width="13.85546875" style="2" hidden="1" customWidth="1"/>
    <col min="7" max="7" width="15.28515625" style="2" hidden="1" customWidth="1"/>
    <col min="8" max="16384" width="9.140625" style="2"/>
  </cols>
  <sheetData>
    <row r="1" spans="1:7" s="11" customFormat="1" ht="11.25" customHeight="1">
      <c r="B1" s="158"/>
      <c r="C1" s="158"/>
      <c r="D1" s="158"/>
      <c r="E1" s="158"/>
      <c r="F1" s="12" t="s">
        <v>396</v>
      </c>
      <c r="G1" s="11" t="s">
        <v>229</v>
      </c>
    </row>
    <row r="2" spans="1:7" s="11" customFormat="1" ht="11.25" customHeight="1">
      <c r="B2" s="158"/>
      <c r="C2" s="158"/>
      <c r="D2" s="158"/>
      <c r="F2" s="510">
        <v>350194493.36000001</v>
      </c>
      <c r="G2" s="510">
        <v>1075252241.98</v>
      </c>
    </row>
    <row r="3" spans="1:7" s="11" customFormat="1" ht="11.25" customHeight="1">
      <c r="B3" s="158"/>
      <c r="C3" s="158"/>
      <c r="D3" s="158"/>
      <c r="E3" s="158"/>
      <c r="F3" s="510">
        <v>-188487448.02000001</v>
      </c>
      <c r="G3" s="510">
        <v>-886540222.22000003</v>
      </c>
    </row>
    <row r="4" spans="1:7" s="11" customFormat="1" ht="11.25" customHeight="1">
      <c r="A4" s="20"/>
      <c r="B4" s="159"/>
      <c r="C4" s="158"/>
      <c r="D4" s="159"/>
      <c r="E4" s="159"/>
      <c r="F4" s="511">
        <f>SUM(F2:F3)</f>
        <v>161707045.34</v>
      </c>
      <c r="G4" s="511">
        <f>SUM(G2:G3)</f>
        <v>188712019.75999999</v>
      </c>
    </row>
    <row r="5" spans="1:7" s="40" customFormat="1" ht="11.25" customHeight="1">
      <c r="B5" s="160"/>
      <c r="C5" s="160"/>
      <c r="D5" s="184"/>
      <c r="E5" s="184"/>
      <c r="F5" s="66"/>
    </row>
    <row r="6" spans="1:7" s="10" customFormat="1" ht="3.95" customHeight="1">
      <c r="B6" s="161"/>
      <c r="C6" s="185"/>
      <c r="D6" s="185"/>
      <c r="E6" s="185"/>
      <c r="F6" s="21"/>
    </row>
    <row r="7" spans="1:7" s="10" customFormat="1" ht="20.25" customHeight="1">
      <c r="B7" s="162" t="s">
        <v>185</v>
      </c>
      <c r="C7" s="186"/>
      <c r="D7" s="186"/>
      <c r="E7" s="23" t="s">
        <v>130</v>
      </c>
    </row>
    <row r="8" spans="1:7" s="10" customFormat="1" ht="20.25" customHeight="1">
      <c r="B8" s="162"/>
      <c r="C8" s="186"/>
      <c r="D8" s="186"/>
      <c r="E8" s="23"/>
    </row>
    <row r="9" spans="1:7" s="11" customFormat="1">
      <c r="B9" s="163"/>
      <c r="C9" s="187"/>
      <c r="D9" s="187"/>
      <c r="E9" s="187"/>
      <c r="F9" s="53"/>
    </row>
    <row r="10" spans="1:7" s="40" customFormat="1" ht="15.75">
      <c r="B10" s="533" t="s">
        <v>398</v>
      </c>
      <c r="C10" s="533"/>
      <c r="D10" s="533"/>
      <c r="E10" s="533"/>
    </row>
    <row r="11" spans="1:7" s="40" customFormat="1">
      <c r="B11" s="164"/>
      <c r="C11" s="188"/>
      <c r="D11" s="188"/>
      <c r="E11" s="188"/>
    </row>
    <row r="12" spans="1:7" s="40" customFormat="1">
      <c r="B12" s="130" t="s">
        <v>254</v>
      </c>
      <c r="C12" s="189" t="s">
        <v>2</v>
      </c>
      <c r="D12" s="189" t="s">
        <v>4</v>
      </c>
      <c r="E12" s="189" t="s">
        <v>3</v>
      </c>
    </row>
    <row r="13" spans="1:7" s="57" customFormat="1" ht="63.75">
      <c r="B13" s="130" t="s">
        <v>219</v>
      </c>
      <c r="C13" s="129" t="s">
        <v>186</v>
      </c>
      <c r="D13" s="129" t="s">
        <v>187</v>
      </c>
      <c r="E13" s="129" t="s">
        <v>188</v>
      </c>
    </row>
    <row r="14" spans="1:7" ht="15.95" customHeight="1">
      <c r="B14" s="165" t="s">
        <v>99</v>
      </c>
      <c r="C14" s="190">
        <f>2878840.02/1000</f>
        <v>2878.8400200000001</v>
      </c>
      <c r="D14" s="190">
        <f>2946079.69/1000</f>
        <v>2946.07969</v>
      </c>
      <c r="E14" s="191"/>
      <c r="F14" s="39"/>
    </row>
    <row r="15" spans="1:7" ht="15.95" customHeight="1">
      <c r="B15" s="166" t="s">
        <v>100</v>
      </c>
      <c r="C15" s="472">
        <f>SUM(C16:C21)</f>
        <v>168939.53289999999</v>
      </c>
      <c r="D15" s="192">
        <f>SUM(D16:D21)</f>
        <v>172385.65970999998</v>
      </c>
      <c r="E15" s="192"/>
      <c r="F15" s="39"/>
    </row>
    <row r="16" spans="1:7" ht="15.95" customHeight="1">
      <c r="B16" s="174" t="s">
        <v>116</v>
      </c>
      <c r="C16" s="473"/>
      <c r="D16" s="204"/>
      <c r="E16" s="204"/>
      <c r="F16" s="39"/>
    </row>
    <row r="17" spans="2:6" ht="15.95" customHeight="1">
      <c r="B17" s="167" t="s">
        <v>117</v>
      </c>
      <c r="C17" s="473">
        <v>0</v>
      </c>
      <c r="D17" s="194">
        <v>0</v>
      </c>
      <c r="E17" s="194"/>
      <c r="F17" s="39"/>
    </row>
    <row r="18" spans="2:6" ht="15.95" customHeight="1">
      <c r="B18" s="174" t="s">
        <v>118</v>
      </c>
      <c r="C18" s="473">
        <f>5425413.17/1000</f>
        <v>5425.4131699999998</v>
      </c>
      <c r="D18" s="204">
        <f>8871539.98/1000</f>
        <v>8871.5399799999996</v>
      </c>
      <c r="E18" s="204"/>
      <c r="F18" s="39"/>
    </row>
    <row r="19" spans="2:6" ht="15.95" customHeight="1">
      <c r="B19" s="167" t="s">
        <v>119</v>
      </c>
      <c r="C19" s="473">
        <v>0</v>
      </c>
      <c r="D19" s="194">
        <v>0</v>
      </c>
      <c r="E19" s="194"/>
      <c r="F19" s="39"/>
    </row>
    <row r="20" spans="2:6" ht="15.95" customHeight="1">
      <c r="B20" s="167" t="s">
        <v>120</v>
      </c>
      <c r="C20" s="473">
        <f>163514119.73/1000</f>
        <v>163514.11972999998</v>
      </c>
      <c r="D20" s="473">
        <f>C20</f>
        <v>163514.11972999998</v>
      </c>
      <c r="E20" s="194"/>
      <c r="F20" s="39"/>
    </row>
    <row r="21" spans="2:6" ht="15.95" customHeight="1">
      <c r="B21" s="168" t="s">
        <v>121</v>
      </c>
      <c r="C21" s="473"/>
      <c r="D21" s="193">
        <v>0</v>
      </c>
      <c r="E21" s="193"/>
      <c r="F21" s="39"/>
    </row>
    <row r="22" spans="2:6" ht="15.95" customHeight="1">
      <c r="B22" s="165" t="s">
        <v>101</v>
      </c>
      <c r="C22" s="474"/>
      <c r="D22" s="191">
        <v>0</v>
      </c>
      <c r="E22" s="191"/>
      <c r="F22" s="39"/>
    </row>
    <row r="23" spans="2:6" ht="15.95" customHeight="1">
      <c r="B23" s="166" t="s">
        <v>102</v>
      </c>
      <c r="C23" s="472"/>
      <c r="D23" s="192">
        <f>SUM(D24:D26)</f>
        <v>0</v>
      </c>
      <c r="E23" s="192"/>
      <c r="F23" s="39"/>
    </row>
    <row r="24" spans="2:6" ht="15.95" customHeight="1">
      <c r="B24" s="167" t="s">
        <v>120</v>
      </c>
      <c r="C24" s="204"/>
      <c r="D24" s="194"/>
      <c r="E24" s="194"/>
      <c r="F24" s="39"/>
    </row>
    <row r="25" spans="2:6" ht="15.95" customHeight="1">
      <c r="B25" s="167" t="s">
        <v>101</v>
      </c>
      <c r="C25" s="204"/>
      <c r="D25" s="194"/>
      <c r="E25" s="194"/>
      <c r="F25" s="39"/>
    </row>
    <row r="26" spans="2:6" ht="15.95" customHeight="1">
      <c r="B26" s="168" t="s">
        <v>122</v>
      </c>
      <c r="C26" s="473"/>
      <c r="D26" s="193"/>
      <c r="E26" s="193"/>
      <c r="F26" s="39"/>
    </row>
    <row r="27" spans="2:6" ht="15.95" customHeight="1">
      <c r="B27" s="165" t="s">
        <v>103</v>
      </c>
      <c r="C27" s="474">
        <f>2360133.49 /1000</f>
        <v>2360.1334900000002</v>
      </c>
      <c r="D27" s="191">
        <f>2658203.13/1000</f>
        <v>2658.2031299999999</v>
      </c>
      <c r="E27" s="191"/>
      <c r="F27" s="39"/>
    </row>
    <row r="28" spans="2:6" ht="15.95" customHeight="1">
      <c r="B28" s="169" t="s">
        <v>206</v>
      </c>
      <c r="C28" s="475"/>
      <c r="D28" s="475"/>
      <c r="E28" s="195"/>
      <c r="F28" s="39"/>
    </row>
    <row r="29" spans="2:6" ht="15.95" customHeight="1">
      <c r="B29" s="165" t="s">
        <v>104</v>
      </c>
      <c r="C29" s="474">
        <f>83602.17/1000</f>
        <v>83.602170000000001</v>
      </c>
      <c r="D29" s="191">
        <f>(374038.63+162000)/1000</f>
        <v>536.03863000000001</v>
      </c>
      <c r="E29" s="191"/>
      <c r="F29" s="39"/>
    </row>
    <row r="30" spans="2:6" ht="15.95" customHeight="1">
      <c r="B30" s="170" t="s">
        <v>189</v>
      </c>
      <c r="C30" s="476">
        <f>483949.62/1000</f>
        <v>483.94961999999998</v>
      </c>
      <c r="D30" s="196">
        <f>493302.72/1000</f>
        <v>493.30271999999997</v>
      </c>
      <c r="E30" s="197"/>
      <c r="F30" s="39"/>
    </row>
    <row r="31" spans="2:6" ht="15.95" customHeight="1">
      <c r="B31" s="166" t="s">
        <v>105</v>
      </c>
      <c r="C31" s="472"/>
      <c r="D31" s="192"/>
      <c r="E31" s="192"/>
      <c r="F31" s="39"/>
    </row>
    <row r="32" spans="2:6" ht="15.95" customHeight="1">
      <c r="B32" s="174" t="s">
        <v>104</v>
      </c>
      <c r="C32" s="204"/>
      <c r="D32" s="204"/>
      <c r="E32" s="204"/>
      <c r="F32" s="39"/>
    </row>
    <row r="33" spans="2:8" ht="15.95" customHeight="1">
      <c r="B33" s="175" t="s">
        <v>189</v>
      </c>
      <c r="C33" s="473"/>
      <c r="D33" s="473"/>
      <c r="E33" s="512"/>
      <c r="F33" s="39"/>
    </row>
    <row r="34" spans="2:8" ht="15.95" customHeight="1">
      <c r="B34" s="165" t="s">
        <v>106</v>
      </c>
      <c r="C34" s="474">
        <f>(2770.82+1048.17+668748.44)/1000</f>
        <v>672.56742999999994</v>
      </c>
      <c r="D34" s="474">
        <f>((21964608.84-2658203.13)+(683416.72))/1000</f>
        <v>19989.82243</v>
      </c>
      <c r="E34" s="191"/>
      <c r="F34" s="39"/>
    </row>
    <row r="35" spans="2:8" ht="15.95" customHeight="1">
      <c r="B35" s="166" t="s">
        <v>107</v>
      </c>
      <c r="C35" s="192"/>
      <c r="D35" s="192"/>
      <c r="E35" s="192"/>
      <c r="F35" s="39"/>
    </row>
    <row r="36" spans="2:8" s="57" customFormat="1" ht="15.95" customHeight="1">
      <c r="B36" s="171" t="s">
        <v>5</v>
      </c>
      <c r="C36" s="199">
        <f>C14+C15+C22+C23+C27+C28+C29+C30+C31+C34+C35</f>
        <v>175418.62562999999</v>
      </c>
      <c r="D36" s="199">
        <f>D14+D15+D22+D23+D27+D28+D29+D30+D31+D34+D35</f>
        <v>199009.10631</v>
      </c>
      <c r="E36" s="200"/>
      <c r="G36" s="487"/>
      <c r="H36" s="487"/>
    </row>
    <row r="37" spans="2:8" s="57" customFormat="1" ht="11.25" customHeight="1">
      <c r="B37" s="133"/>
      <c r="C37" s="534" t="s">
        <v>186</v>
      </c>
      <c r="D37" s="534" t="s">
        <v>187</v>
      </c>
      <c r="E37" s="534" t="s">
        <v>188</v>
      </c>
    </row>
    <row r="38" spans="2:8" s="57" customFormat="1" ht="63" customHeight="1">
      <c r="B38" s="134" t="s">
        <v>220</v>
      </c>
      <c r="C38" s="535"/>
      <c r="D38" s="535"/>
      <c r="E38" s="535"/>
    </row>
    <row r="39" spans="2:8" ht="15.95" customHeight="1">
      <c r="B39" s="166" t="s">
        <v>108</v>
      </c>
      <c r="C39" s="192">
        <f>SUM(C40:C45)</f>
        <v>163543.27282999997</v>
      </c>
      <c r="D39" s="192">
        <f>SUM(D40:D45)</f>
        <v>158274.48466999998</v>
      </c>
      <c r="E39" s="192"/>
      <c r="F39" s="39"/>
    </row>
    <row r="40" spans="2:8" ht="15.95" customHeight="1">
      <c r="B40" s="167" t="s">
        <v>123</v>
      </c>
      <c r="C40" s="194"/>
      <c r="D40" s="194"/>
      <c r="E40" s="194"/>
      <c r="F40" s="39"/>
    </row>
    <row r="41" spans="2:8" ht="15.95" customHeight="1">
      <c r="B41" s="167" t="s">
        <v>124</v>
      </c>
      <c r="C41" s="194"/>
      <c r="E41" s="194"/>
      <c r="F41" s="39"/>
    </row>
    <row r="42" spans="2:8" ht="15.95" customHeight="1">
      <c r="B42" s="167" t="s">
        <v>125</v>
      </c>
      <c r="C42" s="204">
        <f>(138148156.27+18733190.36+6661926.2)/1000</f>
        <v>163543.27282999997</v>
      </c>
      <c r="D42" s="204">
        <f>(164951443.8-13338885.33+6661926.2)/1000</f>
        <v>158274.48466999998</v>
      </c>
      <c r="E42" s="194"/>
      <c r="F42" s="39"/>
    </row>
    <row r="43" spans="2:8" ht="15.95" customHeight="1">
      <c r="B43" s="167" t="s">
        <v>126</v>
      </c>
      <c r="C43" s="204"/>
      <c r="D43" s="194"/>
      <c r="E43" s="194"/>
      <c r="F43" s="39"/>
    </row>
    <row r="44" spans="2:8" ht="15.95" customHeight="1">
      <c r="B44" s="168" t="s">
        <v>119</v>
      </c>
      <c r="C44" s="473"/>
      <c r="D44" s="193"/>
      <c r="E44" s="193"/>
      <c r="F44" s="39"/>
    </row>
    <row r="45" spans="2:8" ht="15.95" customHeight="1">
      <c r="B45" s="172" t="s">
        <v>127</v>
      </c>
      <c r="C45" s="477"/>
      <c r="D45" s="201"/>
      <c r="E45" s="201"/>
      <c r="F45" s="39"/>
    </row>
    <row r="46" spans="2:8" ht="15.95" customHeight="1">
      <c r="B46" s="169" t="s">
        <v>109</v>
      </c>
      <c r="C46" s="195">
        <f>SUM(C47:C48)</f>
        <v>246.37433999999999</v>
      </c>
      <c r="D46" s="195">
        <f>SUM(D47:D48)</f>
        <v>1765.5653500000001</v>
      </c>
      <c r="E46" s="195"/>
      <c r="F46" s="39"/>
    </row>
    <row r="47" spans="2:8" ht="15.95" customHeight="1">
      <c r="B47" s="168" t="s">
        <v>128</v>
      </c>
      <c r="C47" s="473"/>
      <c r="D47" s="193"/>
      <c r="E47" s="193"/>
      <c r="F47" s="39"/>
    </row>
    <row r="48" spans="2:8" ht="15.95" customHeight="1">
      <c r="B48" s="173" t="s">
        <v>129</v>
      </c>
      <c r="C48" s="478">
        <f>246374.34/1000</f>
        <v>246.37433999999999</v>
      </c>
      <c r="D48" s="202">
        <f>(1417145.04+348420.31)/1000</f>
        <v>1765.5653500000001</v>
      </c>
      <c r="E48" s="202"/>
      <c r="F48" s="39"/>
    </row>
    <row r="49" spans="2:7" ht="15.95" customHeight="1">
      <c r="B49" s="165" t="s">
        <v>207</v>
      </c>
      <c r="C49" s="474"/>
      <c r="D49" s="191"/>
      <c r="E49" s="191"/>
      <c r="F49" s="39"/>
    </row>
    <row r="50" spans="2:7" ht="15.95" customHeight="1">
      <c r="B50" s="165" t="s">
        <v>110</v>
      </c>
      <c r="C50" s="474">
        <f>(9199327.78-246374.37-6661926.2)/1000</f>
        <v>2291.0272099999997</v>
      </c>
      <c r="D50" s="191">
        <f>(13338885.33-1417145.04-348420.31-6661926.2)/1000</f>
        <v>4911.3937799999985</v>
      </c>
      <c r="E50" s="191"/>
      <c r="F50" s="39"/>
    </row>
    <row r="51" spans="2:7" ht="15.95" customHeight="1">
      <c r="B51" s="165" t="s">
        <v>111</v>
      </c>
      <c r="C51" s="474">
        <f>C39+C46+C49+C50</f>
        <v>166080.67437999998</v>
      </c>
      <c r="D51" s="191">
        <f>D39+D46+D49+D50</f>
        <v>164951.44379999995</v>
      </c>
      <c r="E51" s="191"/>
      <c r="F51" s="39"/>
    </row>
    <row r="52" spans="2:7" ht="15.95" customHeight="1">
      <c r="B52" s="166" t="s">
        <v>112</v>
      </c>
      <c r="C52" s="472">
        <f>SUM(C53:C59)</f>
        <v>9337.951219999999</v>
      </c>
      <c r="D52" s="192">
        <f>SUM(D53:D59)</f>
        <v>34057.662510000009</v>
      </c>
      <c r="E52" s="192"/>
      <c r="F52" s="194"/>
    </row>
    <row r="53" spans="2:7" ht="15.95" customHeight="1">
      <c r="B53" s="167" t="s">
        <v>190</v>
      </c>
      <c r="C53" s="204">
        <f>15000000/1000</f>
        <v>15000</v>
      </c>
      <c r="D53" s="194">
        <f>19500000/1000</f>
        <v>19500</v>
      </c>
      <c r="E53" s="203" t="s">
        <v>17</v>
      </c>
      <c r="F53" s="194"/>
    </row>
    <row r="54" spans="2:7" ht="15.95" customHeight="1">
      <c r="B54" s="174" t="s">
        <v>210</v>
      </c>
      <c r="C54" s="204"/>
      <c r="D54" s="194"/>
      <c r="E54" s="203"/>
      <c r="F54" s="39"/>
    </row>
    <row r="55" spans="2:7" ht="15.95" customHeight="1">
      <c r="B55" s="174" t="s">
        <v>211</v>
      </c>
      <c r="C55" s="204"/>
      <c r="D55" s="194"/>
      <c r="E55" s="203"/>
      <c r="F55" s="39"/>
    </row>
    <row r="56" spans="2:7" ht="15.95" customHeight="1">
      <c r="B56" s="174" t="s">
        <v>192</v>
      </c>
      <c r="C56" s="204"/>
      <c r="D56" s="204">
        <f>381971.88/1000</f>
        <v>381.97188</v>
      </c>
      <c r="E56" s="203" t="s">
        <v>55</v>
      </c>
      <c r="F56" s="39"/>
    </row>
    <row r="57" spans="2:7" ht="15.95" customHeight="1">
      <c r="B57" s="174" t="s">
        <v>11</v>
      </c>
      <c r="C57" s="204">
        <v>0</v>
      </c>
      <c r="D57" s="204">
        <f>19837739.41/1000</f>
        <v>19837.739410000002</v>
      </c>
      <c r="E57" s="203" t="s">
        <v>193</v>
      </c>
      <c r="F57" s="39"/>
      <c r="G57" s="486"/>
    </row>
    <row r="58" spans="2:7" ht="15.95" customHeight="1">
      <c r="B58" s="174" t="s">
        <v>194</v>
      </c>
      <c r="C58" s="194"/>
      <c r="D58" s="204"/>
      <c r="E58" s="203" t="s">
        <v>53</v>
      </c>
      <c r="F58" s="39"/>
      <c r="G58" s="486"/>
    </row>
    <row r="59" spans="2:7" ht="15.95" customHeight="1">
      <c r="B59" s="175" t="s">
        <v>212</v>
      </c>
      <c r="C59" s="193">
        <f>-5662048.78/1000</f>
        <v>-5662.0487800000001</v>
      </c>
      <c r="D59" s="193">
        <f>-5662048.78/1000</f>
        <v>-5662.0487800000001</v>
      </c>
      <c r="E59" s="198"/>
      <c r="F59" s="39"/>
      <c r="G59" s="486"/>
    </row>
    <row r="60" spans="2:7" ht="15.95" customHeight="1">
      <c r="B60" s="175" t="s">
        <v>191</v>
      </c>
      <c r="C60" s="193"/>
      <c r="D60" s="193"/>
      <c r="E60" s="198"/>
      <c r="F60" s="39"/>
      <c r="G60" s="486"/>
    </row>
    <row r="61" spans="2:7" ht="15.95" customHeight="1">
      <c r="B61" s="165" t="s">
        <v>113</v>
      </c>
      <c r="C61" s="191"/>
      <c r="D61" s="191"/>
      <c r="E61" s="205"/>
      <c r="F61" s="39"/>
      <c r="G61" s="486"/>
    </row>
    <row r="62" spans="2:7" ht="15.95" customHeight="1">
      <c r="B62" s="165" t="s">
        <v>195</v>
      </c>
      <c r="C62" s="191"/>
      <c r="D62" s="191"/>
      <c r="E62" s="205"/>
      <c r="F62" s="39"/>
      <c r="G62" s="488"/>
    </row>
    <row r="63" spans="2:7" ht="15.95" customHeight="1">
      <c r="B63" s="165" t="s">
        <v>114</v>
      </c>
      <c r="C63" s="191">
        <f>C52+C61+C62</f>
        <v>9337.951219999999</v>
      </c>
      <c r="D63" s="191">
        <f>D52+D61+D62</f>
        <v>34057.662510000009</v>
      </c>
      <c r="E63" s="191"/>
      <c r="F63" s="39"/>
    </row>
    <row r="64" spans="2:7" s="57" customFormat="1" ht="15.95" customHeight="1">
      <c r="B64" s="171" t="s">
        <v>115</v>
      </c>
      <c r="C64" s="199">
        <f>C51+C63</f>
        <v>175418.62559999997</v>
      </c>
      <c r="D64" s="199">
        <f>D51+D63</f>
        <v>199009.10630999994</v>
      </c>
      <c r="E64" s="200"/>
      <c r="F64" s="192"/>
      <c r="G64" s="487"/>
    </row>
    <row r="65" spans="1:6" ht="15.95" customHeight="1">
      <c r="B65" s="176"/>
      <c r="C65" s="206"/>
      <c r="D65" s="207"/>
      <c r="E65" s="207"/>
      <c r="F65" s="39"/>
    </row>
    <row r="66" spans="1:6" s="57" customFormat="1" ht="15.95" customHeight="1">
      <c r="A66" s="135"/>
      <c r="B66" s="177"/>
      <c r="C66" s="536" t="s">
        <v>187</v>
      </c>
      <c r="D66" s="536" t="s">
        <v>188</v>
      </c>
      <c r="E66" s="208"/>
    </row>
    <row r="67" spans="1:6" s="57" customFormat="1" ht="71.25" customHeight="1">
      <c r="A67" s="135"/>
      <c r="B67" s="130" t="s">
        <v>253</v>
      </c>
      <c r="C67" s="536"/>
      <c r="D67" s="536"/>
      <c r="E67" s="209"/>
    </row>
    <row r="68" spans="1:6" s="22" customFormat="1" ht="27" customHeight="1">
      <c r="B68" s="178" t="s">
        <v>196</v>
      </c>
      <c r="C68" s="204">
        <f>244370.59/1000</f>
        <v>244.37058999999999</v>
      </c>
      <c r="D68" s="512"/>
      <c r="E68" s="210"/>
      <c r="F68" s="54"/>
    </row>
    <row r="69" spans="1:6" ht="15.95" customHeight="1">
      <c r="B69" s="179" t="s">
        <v>131</v>
      </c>
      <c r="C69" s="204">
        <f>2658203.13/1000</f>
        <v>2658.2031299999999</v>
      </c>
      <c r="D69" s="512"/>
      <c r="E69" s="176"/>
      <c r="F69" s="39"/>
    </row>
    <row r="70" spans="1:6" ht="15.95" customHeight="1">
      <c r="B70" s="180" t="s">
        <v>197</v>
      </c>
      <c r="C70" s="211"/>
      <c r="D70" s="197" t="s">
        <v>213</v>
      </c>
      <c r="E70" s="176"/>
      <c r="F70" s="39"/>
    </row>
    <row r="71" spans="1:6" ht="15.95" customHeight="1">
      <c r="B71" s="181"/>
      <c r="C71" s="163"/>
      <c r="D71" s="163"/>
      <c r="E71" s="163"/>
      <c r="F71" s="39"/>
    </row>
    <row r="72" spans="1:6" ht="45" customHeight="1">
      <c r="B72" s="182"/>
      <c r="C72" s="212"/>
      <c r="D72" s="182"/>
      <c r="E72" s="182"/>
      <c r="F72" s="56"/>
    </row>
  </sheetData>
  <sheetProtection algorithmName="SHA-512" hashValue="JZPZgwXSG5U3m8MDluVfgnNv26NvDK7zKrGxg0pU+xe0TGMMM27+ZwiomBcrD1KuVQzj/523uFTzBnN5zfCtYw==" saltValue="+OGxMGttT98S2DkrzNDLaA==" spinCount="100000" sheet="1" objects="1" scenarios="1"/>
  <mergeCells count="6">
    <mergeCell ref="B10:E10"/>
    <mergeCell ref="C37:C38"/>
    <mergeCell ref="D37:D38"/>
    <mergeCell ref="E37:E38"/>
    <mergeCell ref="C66:C67"/>
    <mergeCell ref="D66:D67"/>
  </mergeCells>
  <hyperlinks>
    <hyperlink ref="E7" location="Índice!A1" display="Índice" xr:uid="{00000000-0004-0000-0300-000000000000}"/>
  </hyperlinks>
  <pageMargins left="0.51181102362204722" right="0.51181102362204722" top="0.78740157480314965" bottom="0.78740157480314965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8.85546875" defaultRowHeight="15"/>
  <sheetData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323"/>
  <sheetViews>
    <sheetView topLeftCell="B7" workbookViewId="0">
      <selection activeCell="R124" sqref="R124"/>
    </sheetView>
  </sheetViews>
  <sheetFormatPr defaultColWidth="10.28515625" defaultRowHeight="14.25"/>
  <cols>
    <col min="1" max="1" width="2.42578125" style="213" hidden="1" customWidth="1"/>
    <col min="2" max="6" width="1.140625" style="213" customWidth="1"/>
    <col min="7" max="7" width="30.7109375" style="213" customWidth="1"/>
    <col min="8" max="8" width="25.28515625" style="213" customWidth="1"/>
    <col min="9" max="9" width="15.7109375" style="215" customWidth="1"/>
    <col min="10" max="10" width="0.85546875" style="216" customWidth="1"/>
    <col min="11" max="11" width="12.28515625" style="216" hidden="1" customWidth="1"/>
    <col min="12" max="12" width="0.85546875" style="213" customWidth="1"/>
    <col min="13" max="13" width="10.7109375" style="277" customWidth="1"/>
    <col min="14" max="14" width="0.85546875" style="213" customWidth="1"/>
    <col min="15" max="15" width="10.7109375" style="218" hidden="1" customWidth="1"/>
    <col min="16" max="17" width="2.85546875" style="218" customWidth="1"/>
    <col min="18" max="18" width="10.7109375" style="277" customWidth="1"/>
    <col min="19" max="19" width="0.85546875" style="213" customWidth="1"/>
    <col min="20" max="24" width="10.7109375" style="218" customWidth="1"/>
    <col min="25" max="25" width="8.42578125" style="219" customWidth="1"/>
    <col min="26" max="26" width="15.42578125" style="220" hidden="1" customWidth="1"/>
    <col min="27" max="27" width="12.42578125" style="226" customWidth="1"/>
    <col min="28" max="28" width="16" style="222" customWidth="1"/>
    <col min="29" max="29" width="11.42578125" style="219" customWidth="1"/>
    <col min="30" max="31" width="10.28515625" style="213" customWidth="1"/>
    <col min="32" max="236" width="10.28515625" style="213"/>
    <col min="237" max="241" width="1.140625" style="213" customWidth="1"/>
    <col min="242" max="242" width="30.7109375" style="213" customWidth="1"/>
    <col min="243" max="243" width="24.140625" style="213" customWidth="1"/>
    <col min="244" max="244" width="12.42578125" style="213" customWidth="1"/>
    <col min="245" max="245" width="0.85546875" style="213" customWidth="1"/>
    <col min="246" max="246" width="11.28515625" style="213" customWidth="1"/>
    <col min="247" max="247" width="0.85546875" style="213" customWidth="1"/>
    <col min="248" max="248" width="11.28515625" style="213" customWidth="1"/>
    <col min="249" max="249" width="0.85546875" style="213" customWidth="1"/>
    <col min="250" max="267" width="0" style="213" hidden="1" customWidth="1"/>
    <col min="268" max="492" width="10.28515625" style="213"/>
    <col min="493" max="497" width="1.140625" style="213" customWidth="1"/>
    <col min="498" max="498" width="30.7109375" style="213" customWidth="1"/>
    <col min="499" max="499" width="24.140625" style="213" customWidth="1"/>
    <col min="500" max="500" width="12.42578125" style="213" customWidth="1"/>
    <col min="501" max="501" width="0.85546875" style="213" customWidth="1"/>
    <col min="502" max="502" width="11.28515625" style="213" customWidth="1"/>
    <col min="503" max="503" width="0.85546875" style="213" customWidth="1"/>
    <col min="504" max="504" width="11.28515625" style="213" customWidth="1"/>
    <col min="505" max="505" width="0.85546875" style="213" customWidth="1"/>
    <col min="506" max="523" width="0" style="213" hidden="1" customWidth="1"/>
    <col min="524" max="748" width="10.28515625" style="213"/>
    <col min="749" max="753" width="1.140625" style="213" customWidth="1"/>
    <col min="754" max="754" width="30.7109375" style="213" customWidth="1"/>
    <col min="755" max="755" width="24.140625" style="213" customWidth="1"/>
    <col min="756" max="756" width="12.42578125" style="213" customWidth="1"/>
    <col min="757" max="757" width="0.85546875" style="213" customWidth="1"/>
    <col min="758" max="758" width="11.28515625" style="213" customWidth="1"/>
    <col min="759" max="759" width="0.85546875" style="213" customWidth="1"/>
    <col min="760" max="760" width="11.28515625" style="213" customWidth="1"/>
    <col min="761" max="761" width="0.85546875" style="213" customWidth="1"/>
    <col min="762" max="779" width="0" style="213" hidden="1" customWidth="1"/>
    <col min="780" max="1004" width="10.28515625" style="213"/>
    <col min="1005" max="1009" width="1.140625" style="213" customWidth="1"/>
    <col min="1010" max="1010" width="30.7109375" style="213" customWidth="1"/>
    <col min="1011" max="1011" width="24.140625" style="213" customWidth="1"/>
    <col min="1012" max="1012" width="12.42578125" style="213" customWidth="1"/>
    <col min="1013" max="1013" width="0.85546875" style="213" customWidth="1"/>
    <col min="1014" max="1014" width="11.28515625" style="213" customWidth="1"/>
    <col min="1015" max="1015" width="0.85546875" style="213" customWidth="1"/>
    <col min="1016" max="1016" width="11.28515625" style="213" customWidth="1"/>
    <col min="1017" max="1017" width="0.85546875" style="213" customWidth="1"/>
    <col min="1018" max="1035" width="0" style="213" hidden="1" customWidth="1"/>
    <col min="1036" max="1260" width="10.28515625" style="213"/>
    <col min="1261" max="1265" width="1.140625" style="213" customWidth="1"/>
    <col min="1266" max="1266" width="30.7109375" style="213" customWidth="1"/>
    <col min="1267" max="1267" width="24.140625" style="213" customWidth="1"/>
    <col min="1268" max="1268" width="12.42578125" style="213" customWidth="1"/>
    <col min="1269" max="1269" width="0.85546875" style="213" customWidth="1"/>
    <col min="1270" max="1270" width="11.28515625" style="213" customWidth="1"/>
    <col min="1271" max="1271" width="0.85546875" style="213" customWidth="1"/>
    <col min="1272" max="1272" width="11.28515625" style="213" customWidth="1"/>
    <col min="1273" max="1273" width="0.85546875" style="213" customWidth="1"/>
    <col min="1274" max="1291" width="0" style="213" hidden="1" customWidth="1"/>
    <col min="1292" max="1516" width="10.28515625" style="213"/>
    <col min="1517" max="1521" width="1.140625" style="213" customWidth="1"/>
    <col min="1522" max="1522" width="30.7109375" style="213" customWidth="1"/>
    <col min="1523" max="1523" width="24.140625" style="213" customWidth="1"/>
    <col min="1524" max="1524" width="12.42578125" style="213" customWidth="1"/>
    <col min="1525" max="1525" width="0.85546875" style="213" customWidth="1"/>
    <col min="1526" max="1526" width="11.28515625" style="213" customWidth="1"/>
    <col min="1527" max="1527" width="0.85546875" style="213" customWidth="1"/>
    <col min="1528" max="1528" width="11.28515625" style="213" customWidth="1"/>
    <col min="1529" max="1529" width="0.85546875" style="213" customWidth="1"/>
    <col min="1530" max="1547" width="0" style="213" hidden="1" customWidth="1"/>
    <col min="1548" max="1772" width="10.28515625" style="213"/>
    <col min="1773" max="1777" width="1.140625" style="213" customWidth="1"/>
    <col min="1778" max="1778" width="30.7109375" style="213" customWidth="1"/>
    <col min="1779" max="1779" width="24.140625" style="213" customWidth="1"/>
    <col min="1780" max="1780" width="12.42578125" style="213" customWidth="1"/>
    <col min="1781" max="1781" width="0.85546875" style="213" customWidth="1"/>
    <col min="1782" max="1782" width="11.28515625" style="213" customWidth="1"/>
    <col min="1783" max="1783" width="0.85546875" style="213" customWidth="1"/>
    <col min="1784" max="1784" width="11.28515625" style="213" customWidth="1"/>
    <col min="1785" max="1785" width="0.85546875" style="213" customWidth="1"/>
    <col min="1786" max="1803" width="0" style="213" hidden="1" customWidth="1"/>
    <col min="1804" max="2028" width="10.28515625" style="213"/>
    <col min="2029" max="2033" width="1.140625" style="213" customWidth="1"/>
    <col min="2034" max="2034" width="30.7109375" style="213" customWidth="1"/>
    <col min="2035" max="2035" width="24.140625" style="213" customWidth="1"/>
    <col min="2036" max="2036" width="12.42578125" style="213" customWidth="1"/>
    <col min="2037" max="2037" width="0.85546875" style="213" customWidth="1"/>
    <col min="2038" max="2038" width="11.28515625" style="213" customWidth="1"/>
    <col min="2039" max="2039" width="0.85546875" style="213" customWidth="1"/>
    <col min="2040" max="2040" width="11.28515625" style="213" customWidth="1"/>
    <col min="2041" max="2041" width="0.85546875" style="213" customWidth="1"/>
    <col min="2042" max="2059" width="0" style="213" hidden="1" customWidth="1"/>
    <col min="2060" max="2284" width="10.28515625" style="213"/>
    <col min="2285" max="2289" width="1.140625" style="213" customWidth="1"/>
    <col min="2290" max="2290" width="30.7109375" style="213" customWidth="1"/>
    <col min="2291" max="2291" width="24.140625" style="213" customWidth="1"/>
    <col min="2292" max="2292" width="12.42578125" style="213" customWidth="1"/>
    <col min="2293" max="2293" width="0.85546875" style="213" customWidth="1"/>
    <col min="2294" max="2294" width="11.28515625" style="213" customWidth="1"/>
    <col min="2295" max="2295" width="0.85546875" style="213" customWidth="1"/>
    <col min="2296" max="2296" width="11.28515625" style="213" customWidth="1"/>
    <col min="2297" max="2297" width="0.85546875" style="213" customWidth="1"/>
    <col min="2298" max="2315" width="0" style="213" hidden="1" customWidth="1"/>
    <col min="2316" max="2540" width="10.28515625" style="213"/>
    <col min="2541" max="2545" width="1.140625" style="213" customWidth="1"/>
    <col min="2546" max="2546" width="30.7109375" style="213" customWidth="1"/>
    <col min="2547" max="2547" width="24.140625" style="213" customWidth="1"/>
    <col min="2548" max="2548" width="12.42578125" style="213" customWidth="1"/>
    <col min="2549" max="2549" width="0.85546875" style="213" customWidth="1"/>
    <col min="2550" max="2550" width="11.28515625" style="213" customWidth="1"/>
    <col min="2551" max="2551" width="0.85546875" style="213" customWidth="1"/>
    <col min="2552" max="2552" width="11.28515625" style="213" customWidth="1"/>
    <col min="2553" max="2553" width="0.85546875" style="213" customWidth="1"/>
    <col min="2554" max="2571" width="0" style="213" hidden="1" customWidth="1"/>
    <col min="2572" max="2796" width="10.28515625" style="213"/>
    <col min="2797" max="2801" width="1.140625" style="213" customWidth="1"/>
    <col min="2802" max="2802" width="30.7109375" style="213" customWidth="1"/>
    <col min="2803" max="2803" width="24.140625" style="213" customWidth="1"/>
    <col min="2804" max="2804" width="12.42578125" style="213" customWidth="1"/>
    <col min="2805" max="2805" width="0.85546875" style="213" customWidth="1"/>
    <col min="2806" max="2806" width="11.28515625" style="213" customWidth="1"/>
    <col min="2807" max="2807" width="0.85546875" style="213" customWidth="1"/>
    <col min="2808" max="2808" width="11.28515625" style="213" customWidth="1"/>
    <col min="2809" max="2809" width="0.85546875" style="213" customWidth="1"/>
    <col min="2810" max="2827" width="0" style="213" hidden="1" customWidth="1"/>
    <col min="2828" max="3052" width="10.28515625" style="213"/>
    <col min="3053" max="3057" width="1.140625" style="213" customWidth="1"/>
    <col min="3058" max="3058" width="30.7109375" style="213" customWidth="1"/>
    <col min="3059" max="3059" width="24.140625" style="213" customWidth="1"/>
    <col min="3060" max="3060" width="12.42578125" style="213" customWidth="1"/>
    <col min="3061" max="3061" width="0.85546875" style="213" customWidth="1"/>
    <col min="3062" max="3062" width="11.28515625" style="213" customWidth="1"/>
    <col min="3063" max="3063" width="0.85546875" style="213" customWidth="1"/>
    <col min="3064" max="3064" width="11.28515625" style="213" customWidth="1"/>
    <col min="3065" max="3065" width="0.85546875" style="213" customWidth="1"/>
    <col min="3066" max="3083" width="0" style="213" hidden="1" customWidth="1"/>
    <col min="3084" max="3308" width="10.28515625" style="213"/>
    <col min="3309" max="3313" width="1.140625" style="213" customWidth="1"/>
    <col min="3314" max="3314" width="30.7109375" style="213" customWidth="1"/>
    <col min="3315" max="3315" width="24.140625" style="213" customWidth="1"/>
    <col min="3316" max="3316" width="12.42578125" style="213" customWidth="1"/>
    <col min="3317" max="3317" width="0.85546875" style="213" customWidth="1"/>
    <col min="3318" max="3318" width="11.28515625" style="213" customWidth="1"/>
    <col min="3319" max="3319" width="0.85546875" style="213" customWidth="1"/>
    <col min="3320" max="3320" width="11.28515625" style="213" customWidth="1"/>
    <col min="3321" max="3321" width="0.85546875" style="213" customWidth="1"/>
    <col min="3322" max="3339" width="0" style="213" hidden="1" customWidth="1"/>
    <col min="3340" max="3564" width="10.28515625" style="213"/>
    <col min="3565" max="3569" width="1.140625" style="213" customWidth="1"/>
    <col min="3570" max="3570" width="30.7109375" style="213" customWidth="1"/>
    <col min="3571" max="3571" width="24.140625" style="213" customWidth="1"/>
    <col min="3572" max="3572" width="12.42578125" style="213" customWidth="1"/>
    <col min="3573" max="3573" width="0.85546875" style="213" customWidth="1"/>
    <col min="3574" max="3574" width="11.28515625" style="213" customWidth="1"/>
    <col min="3575" max="3575" width="0.85546875" style="213" customWidth="1"/>
    <col min="3576" max="3576" width="11.28515625" style="213" customWidth="1"/>
    <col min="3577" max="3577" width="0.85546875" style="213" customWidth="1"/>
    <col min="3578" max="3595" width="0" style="213" hidden="1" customWidth="1"/>
    <col min="3596" max="3820" width="10.28515625" style="213"/>
    <col min="3821" max="3825" width="1.140625" style="213" customWidth="1"/>
    <col min="3826" max="3826" width="30.7109375" style="213" customWidth="1"/>
    <col min="3827" max="3827" width="24.140625" style="213" customWidth="1"/>
    <col min="3828" max="3828" width="12.42578125" style="213" customWidth="1"/>
    <col min="3829" max="3829" width="0.85546875" style="213" customWidth="1"/>
    <col min="3830" max="3830" width="11.28515625" style="213" customWidth="1"/>
    <col min="3831" max="3831" width="0.85546875" style="213" customWidth="1"/>
    <col min="3832" max="3832" width="11.28515625" style="213" customWidth="1"/>
    <col min="3833" max="3833" width="0.85546875" style="213" customWidth="1"/>
    <col min="3834" max="3851" width="0" style="213" hidden="1" customWidth="1"/>
    <col min="3852" max="4076" width="10.28515625" style="213"/>
    <col min="4077" max="4081" width="1.140625" style="213" customWidth="1"/>
    <col min="4082" max="4082" width="30.7109375" style="213" customWidth="1"/>
    <col min="4083" max="4083" width="24.140625" style="213" customWidth="1"/>
    <col min="4084" max="4084" width="12.42578125" style="213" customWidth="1"/>
    <col min="4085" max="4085" width="0.85546875" style="213" customWidth="1"/>
    <col min="4086" max="4086" width="11.28515625" style="213" customWidth="1"/>
    <col min="4087" max="4087" width="0.85546875" style="213" customWidth="1"/>
    <col min="4088" max="4088" width="11.28515625" style="213" customWidth="1"/>
    <col min="4089" max="4089" width="0.85546875" style="213" customWidth="1"/>
    <col min="4090" max="4107" width="0" style="213" hidden="1" customWidth="1"/>
    <col min="4108" max="4332" width="10.28515625" style="213"/>
    <col min="4333" max="4337" width="1.140625" style="213" customWidth="1"/>
    <col min="4338" max="4338" width="30.7109375" style="213" customWidth="1"/>
    <col min="4339" max="4339" width="24.140625" style="213" customWidth="1"/>
    <col min="4340" max="4340" width="12.42578125" style="213" customWidth="1"/>
    <col min="4341" max="4341" width="0.85546875" style="213" customWidth="1"/>
    <col min="4342" max="4342" width="11.28515625" style="213" customWidth="1"/>
    <col min="4343" max="4343" width="0.85546875" style="213" customWidth="1"/>
    <col min="4344" max="4344" width="11.28515625" style="213" customWidth="1"/>
    <col min="4345" max="4345" width="0.85546875" style="213" customWidth="1"/>
    <col min="4346" max="4363" width="0" style="213" hidden="1" customWidth="1"/>
    <col min="4364" max="4588" width="10.28515625" style="213"/>
    <col min="4589" max="4593" width="1.140625" style="213" customWidth="1"/>
    <col min="4594" max="4594" width="30.7109375" style="213" customWidth="1"/>
    <col min="4595" max="4595" width="24.140625" style="213" customWidth="1"/>
    <col min="4596" max="4596" width="12.42578125" style="213" customWidth="1"/>
    <col min="4597" max="4597" width="0.85546875" style="213" customWidth="1"/>
    <col min="4598" max="4598" width="11.28515625" style="213" customWidth="1"/>
    <col min="4599" max="4599" width="0.85546875" style="213" customWidth="1"/>
    <col min="4600" max="4600" width="11.28515625" style="213" customWidth="1"/>
    <col min="4601" max="4601" width="0.85546875" style="213" customWidth="1"/>
    <col min="4602" max="4619" width="0" style="213" hidden="1" customWidth="1"/>
    <col min="4620" max="4844" width="10.28515625" style="213"/>
    <col min="4845" max="4849" width="1.140625" style="213" customWidth="1"/>
    <col min="4850" max="4850" width="30.7109375" style="213" customWidth="1"/>
    <col min="4851" max="4851" width="24.140625" style="213" customWidth="1"/>
    <col min="4852" max="4852" width="12.42578125" style="213" customWidth="1"/>
    <col min="4853" max="4853" width="0.85546875" style="213" customWidth="1"/>
    <col min="4854" max="4854" width="11.28515625" style="213" customWidth="1"/>
    <col min="4855" max="4855" width="0.85546875" style="213" customWidth="1"/>
    <col min="4856" max="4856" width="11.28515625" style="213" customWidth="1"/>
    <col min="4857" max="4857" width="0.85546875" style="213" customWidth="1"/>
    <col min="4858" max="4875" width="0" style="213" hidden="1" customWidth="1"/>
    <col min="4876" max="5100" width="10.28515625" style="213"/>
    <col min="5101" max="5105" width="1.140625" style="213" customWidth="1"/>
    <col min="5106" max="5106" width="30.7109375" style="213" customWidth="1"/>
    <col min="5107" max="5107" width="24.140625" style="213" customWidth="1"/>
    <col min="5108" max="5108" width="12.42578125" style="213" customWidth="1"/>
    <col min="5109" max="5109" width="0.85546875" style="213" customWidth="1"/>
    <col min="5110" max="5110" width="11.28515625" style="213" customWidth="1"/>
    <col min="5111" max="5111" width="0.85546875" style="213" customWidth="1"/>
    <col min="5112" max="5112" width="11.28515625" style="213" customWidth="1"/>
    <col min="5113" max="5113" width="0.85546875" style="213" customWidth="1"/>
    <col min="5114" max="5131" width="0" style="213" hidden="1" customWidth="1"/>
    <col min="5132" max="5356" width="10.28515625" style="213"/>
    <col min="5357" max="5361" width="1.140625" style="213" customWidth="1"/>
    <col min="5362" max="5362" width="30.7109375" style="213" customWidth="1"/>
    <col min="5363" max="5363" width="24.140625" style="213" customWidth="1"/>
    <col min="5364" max="5364" width="12.42578125" style="213" customWidth="1"/>
    <col min="5365" max="5365" width="0.85546875" style="213" customWidth="1"/>
    <col min="5366" max="5366" width="11.28515625" style="213" customWidth="1"/>
    <col min="5367" max="5367" width="0.85546875" style="213" customWidth="1"/>
    <col min="5368" max="5368" width="11.28515625" style="213" customWidth="1"/>
    <col min="5369" max="5369" width="0.85546875" style="213" customWidth="1"/>
    <col min="5370" max="5387" width="0" style="213" hidden="1" customWidth="1"/>
    <col min="5388" max="5612" width="10.28515625" style="213"/>
    <col min="5613" max="5617" width="1.140625" style="213" customWidth="1"/>
    <col min="5618" max="5618" width="30.7109375" style="213" customWidth="1"/>
    <col min="5619" max="5619" width="24.140625" style="213" customWidth="1"/>
    <col min="5620" max="5620" width="12.42578125" style="213" customWidth="1"/>
    <col min="5621" max="5621" width="0.85546875" style="213" customWidth="1"/>
    <col min="5622" max="5622" width="11.28515625" style="213" customWidth="1"/>
    <col min="5623" max="5623" width="0.85546875" style="213" customWidth="1"/>
    <col min="5624" max="5624" width="11.28515625" style="213" customWidth="1"/>
    <col min="5625" max="5625" width="0.85546875" style="213" customWidth="1"/>
    <col min="5626" max="5643" width="0" style="213" hidden="1" customWidth="1"/>
    <col min="5644" max="5868" width="10.28515625" style="213"/>
    <col min="5869" max="5873" width="1.140625" style="213" customWidth="1"/>
    <col min="5874" max="5874" width="30.7109375" style="213" customWidth="1"/>
    <col min="5875" max="5875" width="24.140625" style="213" customWidth="1"/>
    <col min="5876" max="5876" width="12.42578125" style="213" customWidth="1"/>
    <col min="5877" max="5877" width="0.85546875" style="213" customWidth="1"/>
    <col min="5878" max="5878" width="11.28515625" style="213" customWidth="1"/>
    <col min="5879" max="5879" width="0.85546875" style="213" customWidth="1"/>
    <col min="5880" max="5880" width="11.28515625" style="213" customWidth="1"/>
    <col min="5881" max="5881" width="0.85546875" style="213" customWidth="1"/>
    <col min="5882" max="5899" width="0" style="213" hidden="1" customWidth="1"/>
    <col min="5900" max="6124" width="10.28515625" style="213"/>
    <col min="6125" max="6129" width="1.140625" style="213" customWidth="1"/>
    <col min="6130" max="6130" width="30.7109375" style="213" customWidth="1"/>
    <col min="6131" max="6131" width="24.140625" style="213" customWidth="1"/>
    <col min="6132" max="6132" width="12.42578125" style="213" customWidth="1"/>
    <col min="6133" max="6133" width="0.85546875" style="213" customWidth="1"/>
    <col min="6134" max="6134" width="11.28515625" style="213" customWidth="1"/>
    <col min="6135" max="6135" width="0.85546875" style="213" customWidth="1"/>
    <col min="6136" max="6136" width="11.28515625" style="213" customWidth="1"/>
    <col min="6137" max="6137" width="0.85546875" style="213" customWidth="1"/>
    <col min="6138" max="6155" width="0" style="213" hidden="1" customWidth="1"/>
    <col min="6156" max="6380" width="10.28515625" style="213"/>
    <col min="6381" max="6385" width="1.140625" style="213" customWidth="1"/>
    <col min="6386" max="6386" width="30.7109375" style="213" customWidth="1"/>
    <col min="6387" max="6387" width="24.140625" style="213" customWidth="1"/>
    <col min="6388" max="6388" width="12.42578125" style="213" customWidth="1"/>
    <col min="6389" max="6389" width="0.85546875" style="213" customWidth="1"/>
    <col min="6390" max="6390" width="11.28515625" style="213" customWidth="1"/>
    <col min="6391" max="6391" width="0.85546875" style="213" customWidth="1"/>
    <col min="6392" max="6392" width="11.28515625" style="213" customWidth="1"/>
    <col min="6393" max="6393" width="0.85546875" style="213" customWidth="1"/>
    <col min="6394" max="6411" width="0" style="213" hidden="1" customWidth="1"/>
    <col min="6412" max="6636" width="10.28515625" style="213"/>
    <col min="6637" max="6641" width="1.140625" style="213" customWidth="1"/>
    <col min="6642" max="6642" width="30.7109375" style="213" customWidth="1"/>
    <col min="6643" max="6643" width="24.140625" style="213" customWidth="1"/>
    <col min="6644" max="6644" width="12.42578125" style="213" customWidth="1"/>
    <col min="6645" max="6645" width="0.85546875" style="213" customWidth="1"/>
    <col min="6646" max="6646" width="11.28515625" style="213" customWidth="1"/>
    <col min="6647" max="6647" width="0.85546875" style="213" customWidth="1"/>
    <col min="6648" max="6648" width="11.28515625" style="213" customWidth="1"/>
    <col min="6649" max="6649" width="0.85546875" style="213" customWidth="1"/>
    <col min="6650" max="6667" width="0" style="213" hidden="1" customWidth="1"/>
    <col min="6668" max="6892" width="10.28515625" style="213"/>
    <col min="6893" max="6897" width="1.140625" style="213" customWidth="1"/>
    <col min="6898" max="6898" width="30.7109375" style="213" customWidth="1"/>
    <col min="6899" max="6899" width="24.140625" style="213" customWidth="1"/>
    <col min="6900" max="6900" width="12.42578125" style="213" customWidth="1"/>
    <col min="6901" max="6901" width="0.85546875" style="213" customWidth="1"/>
    <col min="6902" max="6902" width="11.28515625" style="213" customWidth="1"/>
    <col min="6903" max="6903" width="0.85546875" style="213" customWidth="1"/>
    <col min="6904" max="6904" width="11.28515625" style="213" customWidth="1"/>
    <col min="6905" max="6905" width="0.85546875" style="213" customWidth="1"/>
    <col min="6906" max="6923" width="0" style="213" hidden="1" customWidth="1"/>
    <col min="6924" max="7148" width="10.28515625" style="213"/>
    <col min="7149" max="7153" width="1.140625" style="213" customWidth="1"/>
    <col min="7154" max="7154" width="30.7109375" style="213" customWidth="1"/>
    <col min="7155" max="7155" width="24.140625" style="213" customWidth="1"/>
    <col min="7156" max="7156" width="12.42578125" style="213" customWidth="1"/>
    <col min="7157" max="7157" width="0.85546875" style="213" customWidth="1"/>
    <col min="7158" max="7158" width="11.28515625" style="213" customWidth="1"/>
    <col min="7159" max="7159" width="0.85546875" style="213" customWidth="1"/>
    <col min="7160" max="7160" width="11.28515625" style="213" customWidth="1"/>
    <col min="7161" max="7161" width="0.85546875" style="213" customWidth="1"/>
    <col min="7162" max="7179" width="0" style="213" hidden="1" customWidth="1"/>
    <col min="7180" max="7404" width="10.28515625" style="213"/>
    <col min="7405" max="7409" width="1.140625" style="213" customWidth="1"/>
    <col min="7410" max="7410" width="30.7109375" style="213" customWidth="1"/>
    <col min="7411" max="7411" width="24.140625" style="213" customWidth="1"/>
    <col min="7412" max="7412" width="12.42578125" style="213" customWidth="1"/>
    <col min="7413" max="7413" width="0.85546875" style="213" customWidth="1"/>
    <col min="7414" max="7414" width="11.28515625" style="213" customWidth="1"/>
    <col min="7415" max="7415" width="0.85546875" style="213" customWidth="1"/>
    <col min="7416" max="7416" width="11.28515625" style="213" customWidth="1"/>
    <col min="7417" max="7417" width="0.85546875" style="213" customWidth="1"/>
    <col min="7418" max="7435" width="0" style="213" hidden="1" customWidth="1"/>
    <col min="7436" max="7660" width="10.28515625" style="213"/>
    <col min="7661" max="7665" width="1.140625" style="213" customWidth="1"/>
    <col min="7666" max="7666" width="30.7109375" style="213" customWidth="1"/>
    <col min="7667" max="7667" width="24.140625" style="213" customWidth="1"/>
    <col min="7668" max="7668" width="12.42578125" style="213" customWidth="1"/>
    <col min="7669" max="7669" width="0.85546875" style="213" customWidth="1"/>
    <col min="7670" max="7670" width="11.28515625" style="213" customWidth="1"/>
    <col min="7671" max="7671" width="0.85546875" style="213" customWidth="1"/>
    <col min="7672" max="7672" width="11.28515625" style="213" customWidth="1"/>
    <col min="7673" max="7673" width="0.85546875" style="213" customWidth="1"/>
    <col min="7674" max="7691" width="0" style="213" hidden="1" customWidth="1"/>
    <col min="7692" max="7916" width="10.28515625" style="213"/>
    <col min="7917" max="7921" width="1.140625" style="213" customWidth="1"/>
    <col min="7922" max="7922" width="30.7109375" style="213" customWidth="1"/>
    <col min="7923" max="7923" width="24.140625" style="213" customWidth="1"/>
    <col min="7924" max="7924" width="12.42578125" style="213" customWidth="1"/>
    <col min="7925" max="7925" width="0.85546875" style="213" customWidth="1"/>
    <col min="7926" max="7926" width="11.28515625" style="213" customWidth="1"/>
    <col min="7927" max="7927" width="0.85546875" style="213" customWidth="1"/>
    <col min="7928" max="7928" width="11.28515625" style="213" customWidth="1"/>
    <col min="7929" max="7929" width="0.85546875" style="213" customWidth="1"/>
    <col min="7930" max="7947" width="0" style="213" hidden="1" customWidth="1"/>
    <col min="7948" max="8172" width="10.28515625" style="213"/>
    <col min="8173" max="8177" width="1.140625" style="213" customWidth="1"/>
    <col min="8178" max="8178" width="30.7109375" style="213" customWidth="1"/>
    <col min="8179" max="8179" width="24.140625" style="213" customWidth="1"/>
    <col min="8180" max="8180" width="12.42578125" style="213" customWidth="1"/>
    <col min="8181" max="8181" width="0.85546875" style="213" customWidth="1"/>
    <col min="8182" max="8182" width="11.28515625" style="213" customWidth="1"/>
    <col min="8183" max="8183" width="0.85546875" style="213" customWidth="1"/>
    <col min="8184" max="8184" width="11.28515625" style="213" customWidth="1"/>
    <col min="8185" max="8185" width="0.85546875" style="213" customWidth="1"/>
    <col min="8186" max="8203" width="0" style="213" hidden="1" customWidth="1"/>
    <col min="8204" max="8428" width="10.28515625" style="213"/>
    <col min="8429" max="8433" width="1.140625" style="213" customWidth="1"/>
    <col min="8434" max="8434" width="30.7109375" style="213" customWidth="1"/>
    <col min="8435" max="8435" width="24.140625" style="213" customWidth="1"/>
    <col min="8436" max="8436" width="12.42578125" style="213" customWidth="1"/>
    <col min="8437" max="8437" width="0.85546875" style="213" customWidth="1"/>
    <col min="8438" max="8438" width="11.28515625" style="213" customWidth="1"/>
    <col min="8439" max="8439" width="0.85546875" style="213" customWidth="1"/>
    <col min="8440" max="8440" width="11.28515625" style="213" customWidth="1"/>
    <col min="8441" max="8441" width="0.85546875" style="213" customWidth="1"/>
    <col min="8442" max="8459" width="0" style="213" hidden="1" customWidth="1"/>
    <col min="8460" max="8684" width="10.28515625" style="213"/>
    <col min="8685" max="8689" width="1.140625" style="213" customWidth="1"/>
    <col min="8690" max="8690" width="30.7109375" style="213" customWidth="1"/>
    <col min="8691" max="8691" width="24.140625" style="213" customWidth="1"/>
    <col min="8692" max="8692" width="12.42578125" style="213" customWidth="1"/>
    <col min="8693" max="8693" width="0.85546875" style="213" customWidth="1"/>
    <col min="8694" max="8694" width="11.28515625" style="213" customWidth="1"/>
    <col min="8695" max="8695" width="0.85546875" style="213" customWidth="1"/>
    <col min="8696" max="8696" width="11.28515625" style="213" customWidth="1"/>
    <col min="8697" max="8697" width="0.85546875" style="213" customWidth="1"/>
    <col min="8698" max="8715" width="0" style="213" hidden="1" customWidth="1"/>
    <col min="8716" max="8940" width="10.28515625" style="213"/>
    <col min="8941" max="8945" width="1.140625" style="213" customWidth="1"/>
    <col min="8946" max="8946" width="30.7109375" style="213" customWidth="1"/>
    <col min="8947" max="8947" width="24.140625" style="213" customWidth="1"/>
    <col min="8948" max="8948" width="12.42578125" style="213" customWidth="1"/>
    <col min="8949" max="8949" width="0.85546875" style="213" customWidth="1"/>
    <col min="8950" max="8950" width="11.28515625" style="213" customWidth="1"/>
    <col min="8951" max="8951" width="0.85546875" style="213" customWidth="1"/>
    <col min="8952" max="8952" width="11.28515625" style="213" customWidth="1"/>
    <col min="8953" max="8953" width="0.85546875" style="213" customWidth="1"/>
    <col min="8954" max="8971" width="0" style="213" hidden="1" customWidth="1"/>
    <col min="8972" max="9196" width="10.28515625" style="213"/>
    <col min="9197" max="9201" width="1.140625" style="213" customWidth="1"/>
    <col min="9202" max="9202" width="30.7109375" style="213" customWidth="1"/>
    <col min="9203" max="9203" width="24.140625" style="213" customWidth="1"/>
    <col min="9204" max="9204" width="12.42578125" style="213" customWidth="1"/>
    <col min="9205" max="9205" width="0.85546875" style="213" customWidth="1"/>
    <col min="9206" max="9206" width="11.28515625" style="213" customWidth="1"/>
    <col min="9207" max="9207" width="0.85546875" style="213" customWidth="1"/>
    <col min="9208" max="9208" width="11.28515625" style="213" customWidth="1"/>
    <col min="9209" max="9209" width="0.85546875" style="213" customWidth="1"/>
    <col min="9210" max="9227" width="0" style="213" hidden="1" customWidth="1"/>
    <col min="9228" max="9452" width="10.28515625" style="213"/>
    <col min="9453" max="9457" width="1.140625" style="213" customWidth="1"/>
    <col min="9458" max="9458" width="30.7109375" style="213" customWidth="1"/>
    <col min="9459" max="9459" width="24.140625" style="213" customWidth="1"/>
    <col min="9460" max="9460" width="12.42578125" style="213" customWidth="1"/>
    <col min="9461" max="9461" width="0.85546875" style="213" customWidth="1"/>
    <col min="9462" max="9462" width="11.28515625" style="213" customWidth="1"/>
    <col min="9463" max="9463" width="0.85546875" style="213" customWidth="1"/>
    <col min="9464" max="9464" width="11.28515625" style="213" customWidth="1"/>
    <col min="9465" max="9465" width="0.85546875" style="213" customWidth="1"/>
    <col min="9466" max="9483" width="0" style="213" hidden="1" customWidth="1"/>
    <col min="9484" max="9708" width="10.28515625" style="213"/>
    <col min="9709" max="9713" width="1.140625" style="213" customWidth="1"/>
    <col min="9714" max="9714" width="30.7109375" style="213" customWidth="1"/>
    <col min="9715" max="9715" width="24.140625" style="213" customWidth="1"/>
    <col min="9716" max="9716" width="12.42578125" style="213" customWidth="1"/>
    <col min="9717" max="9717" width="0.85546875" style="213" customWidth="1"/>
    <col min="9718" max="9718" width="11.28515625" style="213" customWidth="1"/>
    <col min="9719" max="9719" width="0.85546875" style="213" customWidth="1"/>
    <col min="9720" max="9720" width="11.28515625" style="213" customWidth="1"/>
    <col min="9721" max="9721" width="0.85546875" style="213" customWidth="1"/>
    <col min="9722" max="9739" width="0" style="213" hidden="1" customWidth="1"/>
    <col min="9740" max="9964" width="10.28515625" style="213"/>
    <col min="9965" max="9969" width="1.140625" style="213" customWidth="1"/>
    <col min="9970" max="9970" width="30.7109375" style="213" customWidth="1"/>
    <col min="9971" max="9971" width="24.140625" style="213" customWidth="1"/>
    <col min="9972" max="9972" width="12.42578125" style="213" customWidth="1"/>
    <col min="9973" max="9973" width="0.85546875" style="213" customWidth="1"/>
    <col min="9974" max="9974" width="11.28515625" style="213" customWidth="1"/>
    <col min="9975" max="9975" width="0.85546875" style="213" customWidth="1"/>
    <col min="9976" max="9976" width="11.28515625" style="213" customWidth="1"/>
    <col min="9977" max="9977" width="0.85546875" style="213" customWidth="1"/>
    <col min="9978" max="9995" width="0" style="213" hidden="1" customWidth="1"/>
    <col min="9996" max="10220" width="10.28515625" style="213"/>
    <col min="10221" max="10225" width="1.140625" style="213" customWidth="1"/>
    <col min="10226" max="10226" width="30.7109375" style="213" customWidth="1"/>
    <col min="10227" max="10227" width="24.140625" style="213" customWidth="1"/>
    <col min="10228" max="10228" width="12.42578125" style="213" customWidth="1"/>
    <col min="10229" max="10229" width="0.85546875" style="213" customWidth="1"/>
    <col min="10230" max="10230" width="11.28515625" style="213" customWidth="1"/>
    <col min="10231" max="10231" width="0.85546875" style="213" customWidth="1"/>
    <col min="10232" max="10232" width="11.28515625" style="213" customWidth="1"/>
    <col min="10233" max="10233" width="0.85546875" style="213" customWidth="1"/>
    <col min="10234" max="10251" width="0" style="213" hidden="1" customWidth="1"/>
    <col min="10252" max="10476" width="10.28515625" style="213"/>
    <col min="10477" max="10481" width="1.140625" style="213" customWidth="1"/>
    <col min="10482" max="10482" width="30.7109375" style="213" customWidth="1"/>
    <col min="10483" max="10483" width="24.140625" style="213" customWidth="1"/>
    <col min="10484" max="10484" width="12.42578125" style="213" customWidth="1"/>
    <col min="10485" max="10485" width="0.85546875" style="213" customWidth="1"/>
    <col min="10486" max="10486" width="11.28515625" style="213" customWidth="1"/>
    <col min="10487" max="10487" width="0.85546875" style="213" customWidth="1"/>
    <col min="10488" max="10488" width="11.28515625" style="213" customWidth="1"/>
    <col min="10489" max="10489" width="0.85546875" style="213" customWidth="1"/>
    <col min="10490" max="10507" width="0" style="213" hidden="1" customWidth="1"/>
    <col min="10508" max="10732" width="10.28515625" style="213"/>
    <col min="10733" max="10737" width="1.140625" style="213" customWidth="1"/>
    <col min="10738" max="10738" width="30.7109375" style="213" customWidth="1"/>
    <col min="10739" max="10739" width="24.140625" style="213" customWidth="1"/>
    <col min="10740" max="10740" width="12.42578125" style="213" customWidth="1"/>
    <col min="10741" max="10741" width="0.85546875" style="213" customWidth="1"/>
    <col min="10742" max="10742" width="11.28515625" style="213" customWidth="1"/>
    <col min="10743" max="10743" width="0.85546875" style="213" customWidth="1"/>
    <col min="10744" max="10744" width="11.28515625" style="213" customWidth="1"/>
    <col min="10745" max="10745" width="0.85546875" style="213" customWidth="1"/>
    <col min="10746" max="10763" width="0" style="213" hidden="1" customWidth="1"/>
    <col min="10764" max="10988" width="10.28515625" style="213"/>
    <col min="10989" max="10993" width="1.140625" style="213" customWidth="1"/>
    <col min="10994" max="10994" width="30.7109375" style="213" customWidth="1"/>
    <col min="10995" max="10995" width="24.140625" style="213" customWidth="1"/>
    <col min="10996" max="10996" width="12.42578125" style="213" customWidth="1"/>
    <col min="10997" max="10997" width="0.85546875" style="213" customWidth="1"/>
    <col min="10998" max="10998" width="11.28515625" style="213" customWidth="1"/>
    <col min="10999" max="10999" width="0.85546875" style="213" customWidth="1"/>
    <col min="11000" max="11000" width="11.28515625" style="213" customWidth="1"/>
    <col min="11001" max="11001" width="0.85546875" style="213" customWidth="1"/>
    <col min="11002" max="11019" width="0" style="213" hidden="1" customWidth="1"/>
    <col min="11020" max="11244" width="10.28515625" style="213"/>
    <col min="11245" max="11249" width="1.140625" style="213" customWidth="1"/>
    <col min="11250" max="11250" width="30.7109375" style="213" customWidth="1"/>
    <col min="11251" max="11251" width="24.140625" style="213" customWidth="1"/>
    <col min="11252" max="11252" width="12.42578125" style="213" customWidth="1"/>
    <col min="11253" max="11253" width="0.85546875" style="213" customWidth="1"/>
    <col min="11254" max="11254" width="11.28515625" style="213" customWidth="1"/>
    <col min="11255" max="11255" width="0.85546875" style="213" customWidth="1"/>
    <col min="11256" max="11256" width="11.28515625" style="213" customWidth="1"/>
    <col min="11257" max="11257" width="0.85546875" style="213" customWidth="1"/>
    <col min="11258" max="11275" width="0" style="213" hidden="1" customWidth="1"/>
    <col min="11276" max="11500" width="10.28515625" style="213"/>
    <col min="11501" max="11505" width="1.140625" style="213" customWidth="1"/>
    <col min="11506" max="11506" width="30.7109375" style="213" customWidth="1"/>
    <col min="11507" max="11507" width="24.140625" style="213" customWidth="1"/>
    <col min="11508" max="11508" width="12.42578125" style="213" customWidth="1"/>
    <col min="11509" max="11509" width="0.85546875" style="213" customWidth="1"/>
    <col min="11510" max="11510" width="11.28515625" style="213" customWidth="1"/>
    <col min="11511" max="11511" width="0.85546875" style="213" customWidth="1"/>
    <col min="11512" max="11512" width="11.28515625" style="213" customWidth="1"/>
    <col min="11513" max="11513" width="0.85546875" style="213" customWidth="1"/>
    <col min="11514" max="11531" width="0" style="213" hidden="1" customWidth="1"/>
    <col min="11532" max="11756" width="10.28515625" style="213"/>
    <col min="11757" max="11761" width="1.140625" style="213" customWidth="1"/>
    <col min="11762" max="11762" width="30.7109375" style="213" customWidth="1"/>
    <col min="11763" max="11763" width="24.140625" style="213" customWidth="1"/>
    <col min="11764" max="11764" width="12.42578125" style="213" customWidth="1"/>
    <col min="11765" max="11765" width="0.85546875" style="213" customWidth="1"/>
    <col min="11766" max="11766" width="11.28515625" style="213" customWidth="1"/>
    <col min="11767" max="11767" width="0.85546875" style="213" customWidth="1"/>
    <col min="11768" max="11768" width="11.28515625" style="213" customWidth="1"/>
    <col min="11769" max="11769" width="0.85546875" style="213" customWidth="1"/>
    <col min="11770" max="11787" width="0" style="213" hidden="1" customWidth="1"/>
    <col min="11788" max="12012" width="10.28515625" style="213"/>
    <col min="12013" max="12017" width="1.140625" style="213" customWidth="1"/>
    <col min="12018" max="12018" width="30.7109375" style="213" customWidth="1"/>
    <col min="12019" max="12019" width="24.140625" style="213" customWidth="1"/>
    <col min="12020" max="12020" width="12.42578125" style="213" customWidth="1"/>
    <col min="12021" max="12021" width="0.85546875" style="213" customWidth="1"/>
    <col min="12022" max="12022" width="11.28515625" style="213" customWidth="1"/>
    <col min="12023" max="12023" width="0.85546875" style="213" customWidth="1"/>
    <col min="12024" max="12024" width="11.28515625" style="213" customWidth="1"/>
    <col min="12025" max="12025" width="0.85546875" style="213" customWidth="1"/>
    <col min="12026" max="12043" width="0" style="213" hidden="1" customWidth="1"/>
    <col min="12044" max="12268" width="10.28515625" style="213"/>
    <col min="12269" max="12273" width="1.140625" style="213" customWidth="1"/>
    <col min="12274" max="12274" width="30.7109375" style="213" customWidth="1"/>
    <col min="12275" max="12275" width="24.140625" style="213" customWidth="1"/>
    <col min="12276" max="12276" width="12.42578125" style="213" customWidth="1"/>
    <col min="12277" max="12277" width="0.85546875" style="213" customWidth="1"/>
    <col min="12278" max="12278" width="11.28515625" style="213" customWidth="1"/>
    <col min="12279" max="12279" width="0.85546875" style="213" customWidth="1"/>
    <col min="12280" max="12280" width="11.28515625" style="213" customWidth="1"/>
    <col min="12281" max="12281" width="0.85546875" style="213" customWidth="1"/>
    <col min="12282" max="12299" width="0" style="213" hidden="1" customWidth="1"/>
    <col min="12300" max="12524" width="10.28515625" style="213"/>
    <col min="12525" max="12529" width="1.140625" style="213" customWidth="1"/>
    <col min="12530" max="12530" width="30.7109375" style="213" customWidth="1"/>
    <col min="12531" max="12531" width="24.140625" style="213" customWidth="1"/>
    <col min="12532" max="12532" width="12.42578125" style="213" customWidth="1"/>
    <col min="12533" max="12533" width="0.85546875" style="213" customWidth="1"/>
    <col min="12534" max="12534" width="11.28515625" style="213" customWidth="1"/>
    <col min="12535" max="12535" width="0.85546875" style="213" customWidth="1"/>
    <col min="12536" max="12536" width="11.28515625" style="213" customWidth="1"/>
    <col min="12537" max="12537" width="0.85546875" style="213" customWidth="1"/>
    <col min="12538" max="12555" width="0" style="213" hidden="1" customWidth="1"/>
    <col min="12556" max="12780" width="10.28515625" style="213"/>
    <col min="12781" max="12785" width="1.140625" style="213" customWidth="1"/>
    <col min="12786" max="12786" width="30.7109375" style="213" customWidth="1"/>
    <col min="12787" max="12787" width="24.140625" style="213" customWidth="1"/>
    <col min="12788" max="12788" width="12.42578125" style="213" customWidth="1"/>
    <col min="12789" max="12789" width="0.85546875" style="213" customWidth="1"/>
    <col min="12790" max="12790" width="11.28515625" style="213" customWidth="1"/>
    <col min="12791" max="12791" width="0.85546875" style="213" customWidth="1"/>
    <col min="12792" max="12792" width="11.28515625" style="213" customWidth="1"/>
    <col min="12793" max="12793" width="0.85546875" style="213" customWidth="1"/>
    <col min="12794" max="12811" width="0" style="213" hidden="1" customWidth="1"/>
    <col min="12812" max="13036" width="10.28515625" style="213"/>
    <col min="13037" max="13041" width="1.140625" style="213" customWidth="1"/>
    <col min="13042" max="13042" width="30.7109375" style="213" customWidth="1"/>
    <col min="13043" max="13043" width="24.140625" style="213" customWidth="1"/>
    <col min="13044" max="13044" width="12.42578125" style="213" customWidth="1"/>
    <col min="13045" max="13045" width="0.85546875" style="213" customWidth="1"/>
    <col min="13046" max="13046" width="11.28515625" style="213" customWidth="1"/>
    <col min="13047" max="13047" width="0.85546875" style="213" customWidth="1"/>
    <col min="13048" max="13048" width="11.28515625" style="213" customWidth="1"/>
    <col min="13049" max="13049" width="0.85546875" style="213" customWidth="1"/>
    <col min="13050" max="13067" width="0" style="213" hidden="1" customWidth="1"/>
    <col min="13068" max="13292" width="10.28515625" style="213"/>
    <col min="13293" max="13297" width="1.140625" style="213" customWidth="1"/>
    <col min="13298" max="13298" width="30.7109375" style="213" customWidth="1"/>
    <col min="13299" max="13299" width="24.140625" style="213" customWidth="1"/>
    <col min="13300" max="13300" width="12.42578125" style="213" customWidth="1"/>
    <col min="13301" max="13301" width="0.85546875" style="213" customWidth="1"/>
    <col min="13302" max="13302" width="11.28515625" style="213" customWidth="1"/>
    <col min="13303" max="13303" width="0.85546875" style="213" customWidth="1"/>
    <col min="13304" max="13304" width="11.28515625" style="213" customWidth="1"/>
    <col min="13305" max="13305" width="0.85546875" style="213" customWidth="1"/>
    <col min="13306" max="13323" width="0" style="213" hidden="1" customWidth="1"/>
    <col min="13324" max="13548" width="10.28515625" style="213"/>
    <col min="13549" max="13553" width="1.140625" style="213" customWidth="1"/>
    <col min="13554" max="13554" width="30.7109375" style="213" customWidth="1"/>
    <col min="13555" max="13555" width="24.140625" style="213" customWidth="1"/>
    <col min="13556" max="13556" width="12.42578125" style="213" customWidth="1"/>
    <col min="13557" max="13557" width="0.85546875" style="213" customWidth="1"/>
    <col min="13558" max="13558" width="11.28515625" style="213" customWidth="1"/>
    <col min="13559" max="13559" width="0.85546875" style="213" customWidth="1"/>
    <col min="13560" max="13560" width="11.28515625" style="213" customWidth="1"/>
    <col min="13561" max="13561" width="0.85546875" style="213" customWidth="1"/>
    <col min="13562" max="13579" width="0" style="213" hidden="1" customWidth="1"/>
    <col min="13580" max="13804" width="10.28515625" style="213"/>
    <col min="13805" max="13809" width="1.140625" style="213" customWidth="1"/>
    <col min="13810" max="13810" width="30.7109375" style="213" customWidth="1"/>
    <col min="13811" max="13811" width="24.140625" style="213" customWidth="1"/>
    <col min="13812" max="13812" width="12.42578125" style="213" customWidth="1"/>
    <col min="13813" max="13813" width="0.85546875" style="213" customWidth="1"/>
    <col min="13814" max="13814" width="11.28515625" style="213" customWidth="1"/>
    <col min="13815" max="13815" width="0.85546875" style="213" customWidth="1"/>
    <col min="13816" max="13816" width="11.28515625" style="213" customWidth="1"/>
    <col min="13817" max="13817" width="0.85546875" style="213" customWidth="1"/>
    <col min="13818" max="13835" width="0" style="213" hidden="1" customWidth="1"/>
    <col min="13836" max="14060" width="10.28515625" style="213"/>
    <col min="14061" max="14065" width="1.140625" style="213" customWidth="1"/>
    <col min="14066" max="14066" width="30.7109375" style="213" customWidth="1"/>
    <col min="14067" max="14067" width="24.140625" style="213" customWidth="1"/>
    <col min="14068" max="14068" width="12.42578125" style="213" customWidth="1"/>
    <col min="14069" max="14069" width="0.85546875" style="213" customWidth="1"/>
    <col min="14070" max="14070" width="11.28515625" style="213" customWidth="1"/>
    <col min="14071" max="14071" width="0.85546875" style="213" customWidth="1"/>
    <col min="14072" max="14072" width="11.28515625" style="213" customWidth="1"/>
    <col min="14073" max="14073" width="0.85546875" style="213" customWidth="1"/>
    <col min="14074" max="14091" width="0" style="213" hidden="1" customWidth="1"/>
    <col min="14092" max="14316" width="10.28515625" style="213"/>
    <col min="14317" max="14321" width="1.140625" style="213" customWidth="1"/>
    <col min="14322" max="14322" width="30.7109375" style="213" customWidth="1"/>
    <col min="14323" max="14323" width="24.140625" style="213" customWidth="1"/>
    <col min="14324" max="14324" width="12.42578125" style="213" customWidth="1"/>
    <col min="14325" max="14325" width="0.85546875" style="213" customWidth="1"/>
    <col min="14326" max="14326" width="11.28515625" style="213" customWidth="1"/>
    <col min="14327" max="14327" width="0.85546875" style="213" customWidth="1"/>
    <col min="14328" max="14328" width="11.28515625" style="213" customWidth="1"/>
    <col min="14329" max="14329" width="0.85546875" style="213" customWidth="1"/>
    <col min="14330" max="14347" width="0" style="213" hidden="1" customWidth="1"/>
    <col min="14348" max="14572" width="10.28515625" style="213"/>
    <col min="14573" max="14577" width="1.140625" style="213" customWidth="1"/>
    <col min="14578" max="14578" width="30.7109375" style="213" customWidth="1"/>
    <col min="14579" max="14579" width="24.140625" style="213" customWidth="1"/>
    <col min="14580" max="14580" width="12.42578125" style="213" customWidth="1"/>
    <col min="14581" max="14581" width="0.85546875" style="213" customWidth="1"/>
    <col min="14582" max="14582" width="11.28515625" style="213" customWidth="1"/>
    <col min="14583" max="14583" width="0.85546875" style="213" customWidth="1"/>
    <col min="14584" max="14584" width="11.28515625" style="213" customWidth="1"/>
    <col min="14585" max="14585" width="0.85546875" style="213" customWidth="1"/>
    <col min="14586" max="14603" width="0" style="213" hidden="1" customWidth="1"/>
    <col min="14604" max="14828" width="10.28515625" style="213"/>
    <col min="14829" max="14833" width="1.140625" style="213" customWidth="1"/>
    <col min="14834" max="14834" width="30.7109375" style="213" customWidth="1"/>
    <col min="14835" max="14835" width="24.140625" style="213" customWidth="1"/>
    <col min="14836" max="14836" width="12.42578125" style="213" customWidth="1"/>
    <col min="14837" max="14837" width="0.85546875" style="213" customWidth="1"/>
    <col min="14838" max="14838" width="11.28515625" style="213" customWidth="1"/>
    <col min="14839" max="14839" width="0.85546875" style="213" customWidth="1"/>
    <col min="14840" max="14840" width="11.28515625" style="213" customWidth="1"/>
    <col min="14841" max="14841" width="0.85546875" style="213" customWidth="1"/>
    <col min="14842" max="14859" width="0" style="213" hidden="1" customWidth="1"/>
    <col min="14860" max="15084" width="10.28515625" style="213"/>
    <col min="15085" max="15089" width="1.140625" style="213" customWidth="1"/>
    <col min="15090" max="15090" width="30.7109375" style="213" customWidth="1"/>
    <col min="15091" max="15091" width="24.140625" style="213" customWidth="1"/>
    <col min="15092" max="15092" width="12.42578125" style="213" customWidth="1"/>
    <col min="15093" max="15093" width="0.85546875" style="213" customWidth="1"/>
    <col min="15094" max="15094" width="11.28515625" style="213" customWidth="1"/>
    <col min="15095" max="15095" width="0.85546875" style="213" customWidth="1"/>
    <col min="15096" max="15096" width="11.28515625" style="213" customWidth="1"/>
    <col min="15097" max="15097" width="0.85546875" style="213" customWidth="1"/>
    <col min="15098" max="15115" width="0" style="213" hidden="1" customWidth="1"/>
    <col min="15116" max="15340" width="10.28515625" style="213"/>
    <col min="15341" max="15345" width="1.140625" style="213" customWidth="1"/>
    <col min="15346" max="15346" width="30.7109375" style="213" customWidth="1"/>
    <col min="15347" max="15347" width="24.140625" style="213" customWidth="1"/>
    <col min="15348" max="15348" width="12.42578125" style="213" customWidth="1"/>
    <col min="15349" max="15349" width="0.85546875" style="213" customWidth="1"/>
    <col min="15350" max="15350" width="11.28515625" style="213" customWidth="1"/>
    <col min="15351" max="15351" width="0.85546875" style="213" customWidth="1"/>
    <col min="15352" max="15352" width="11.28515625" style="213" customWidth="1"/>
    <col min="15353" max="15353" width="0.85546875" style="213" customWidth="1"/>
    <col min="15354" max="15371" width="0" style="213" hidden="1" customWidth="1"/>
    <col min="15372" max="15596" width="10.28515625" style="213"/>
    <col min="15597" max="15601" width="1.140625" style="213" customWidth="1"/>
    <col min="15602" max="15602" width="30.7109375" style="213" customWidth="1"/>
    <col min="15603" max="15603" width="24.140625" style="213" customWidth="1"/>
    <col min="15604" max="15604" width="12.42578125" style="213" customWidth="1"/>
    <col min="15605" max="15605" width="0.85546875" style="213" customWidth="1"/>
    <col min="15606" max="15606" width="11.28515625" style="213" customWidth="1"/>
    <col min="15607" max="15607" width="0.85546875" style="213" customWidth="1"/>
    <col min="15608" max="15608" width="11.28515625" style="213" customWidth="1"/>
    <col min="15609" max="15609" width="0.85546875" style="213" customWidth="1"/>
    <col min="15610" max="15627" width="0" style="213" hidden="1" customWidth="1"/>
    <col min="15628" max="15852" width="10.28515625" style="213"/>
    <col min="15853" max="15857" width="1.140625" style="213" customWidth="1"/>
    <col min="15858" max="15858" width="30.7109375" style="213" customWidth="1"/>
    <col min="15859" max="15859" width="24.140625" style="213" customWidth="1"/>
    <col min="15860" max="15860" width="12.42578125" style="213" customWidth="1"/>
    <col min="15861" max="15861" width="0.85546875" style="213" customWidth="1"/>
    <col min="15862" max="15862" width="11.28515625" style="213" customWidth="1"/>
    <col min="15863" max="15863" width="0.85546875" style="213" customWidth="1"/>
    <col min="15864" max="15864" width="11.28515625" style="213" customWidth="1"/>
    <col min="15865" max="15865" width="0.85546875" style="213" customWidth="1"/>
    <col min="15866" max="15883" width="0" style="213" hidden="1" customWidth="1"/>
    <col min="15884" max="16108" width="10.28515625" style="213"/>
    <col min="16109" max="16113" width="1.140625" style="213" customWidth="1"/>
    <col min="16114" max="16114" width="30.7109375" style="213" customWidth="1"/>
    <col min="16115" max="16115" width="24.140625" style="213" customWidth="1"/>
    <col min="16116" max="16116" width="12.42578125" style="213" customWidth="1"/>
    <col min="16117" max="16117" width="0.85546875" style="213" customWidth="1"/>
    <col min="16118" max="16118" width="11.28515625" style="213" customWidth="1"/>
    <col min="16119" max="16119" width="0.85546875" style="213" customWidth="1"/>
    <col min="16120" max="16120" width="11.28515625" style="213" customWidth="1"/>
    <col min="16121" max="16121" width="0.85546875" style="213" customWidth="1"/>
    <col min="16122" max="16139" width="0" style="213" hidden="1" customWidth="1"/>
    <col min="16140" max="16384" width="10.28515625" style="213"/>
  </cols>
  <sheetData>
    <row r="1" spans="1:29" ht="13.5" customHeight="1">
      <c r="B1" s="214"/>
      <c r="C1" s="214"/>
      <c r="D1" s="214"/>
      <c r="E1" s="214"/>
      <c r="F1" s="214"/>
      <c r="H1" s="214"/>
      <c r="L1" s="214"/>
      <c r="M1" s="217"/>
      <c r="N1" s="214"/>
      <c r="R1" s="217"/>
      <c r="S1" s="214"/>
      <c r="AA1" s="221"/>
    </row>
    <row r="2" spans="1:29" ht="13.5" customHeight="1">
      <c r="B2" s="538" t="s">
        <v>256</v>
      </c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8"/>
      <c r="N2" s="538"/>
      <c r="O2" s="538"/>
      <c r="P2" s="538"/>
      <c r="Q2" s="538"/>
      <c r="R2" s="538"/>
      <c r="S2" s="538"/>
      <c r="T2" s="538"/>
      <c r="U2" s="224"/>
      <c r="V2" s="223"/>
      <c r="W2" s="223"/>
      <c r="X2" s="223"/>
      <c r="Z2" s="225"/>
    </row>
    <row r="3" spans="1:29" ht="13.5" customHeight="1">
      <c r="B3" s="223"/>
      <c r="C3" s="227"/>
      <c r="D3" s="227"/>
      <c r="E3" s="227"/>
      <c r="F3" s="227"/>
      <c r="G3" s="227"/>
      <c r="H3" s="227"/>
      <c r="I3" s="223"/>
      <c r="J3" s="223"/>
      <c r="K3" s="223"/>
      <c r="L3" s="227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Z3" s="225"/>
    </row>
    <row r="4" spans="1:29" ht="13.5" customHeight="1">
      <c r="B4" s="538" t="s">
        <v>257</v>
      </c>
      <c r="C4" s="538"/>
      <c r="D4" s="538"/>
      <c r="E4" s="538"/>
      <c r="F4" s="538"/>
      <c r="G4" s="538"/>
      <c r="H4" s="538"/>
      <c r="I4" s="538"/>
      <c r="J4" s="538"/>
      <c r="K4" s="538"/>
      <c r="L4" s="538"/>
      <c r="M4" s="538"/>
      <c r="N4" s="538"/>
      <c r="O4" s="538"/>
      <c r="P4" s="538"/>
      <c r="Q4" s="538"/>
      <c r="R4" s="538"/>
      <c r="S4" s="538"/>
      <c r="T4" s="538"/>
      <c r="U4" s="224"/>
      <c r="V4" s="223"/>
      <c r="W4" s="223"/>
      <c r="X4" s="223"/>
      <c r="Z4" s="228"/>
      <c r="AA4" s="221"/>
    </row>
    <row r="5" spans="1:29" ht="15" customHeight="1">
      <c r="B5" s="223"/>
      <c r="C5" s="227"/>
      <c r="D5" s="227"/>
      <c r="E5" s="227"/>
      <c r="F5" s="227"/>
      <c r="G5" s="227"/>
      <c r="H5" s="227"/>
      <c r="I5" s="223"/>
      <c r="J5" s="223"/>
      <c r="K5" s="223"/>
      <c r="L5" s="227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Z5" s="228"/>
      <c r="AA5" s="221"/>
    </row>
    <row r="6" spans="1:29" ht="13.5" customHeight="1">
      <c r="B6" s="538" t="s">
        <v>258</v>
      </c>
      <c r="C6" s="538"/>
      <c r="D6" s="538"/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  <c r="S6" s="538"/>
      <c r="T6" s="538"/>
      <c r="U6" s="224"/>
      <c r="V6" s="223"/>
      <c r="W6" s="223"/>
      <c r="X6" s="223"/>
      <c r="Z6" s="225"/>
    </row>
    <row r="7" spans="1:29" ht="13.5" customHeight="1">
      <c r="B7" s="229"/>
      <c r="C7" s="229"/>
      <c r="D7" s="229"/>
      <c r="E7" s="229"/>
      <c r="F7" s="229"/>
      <c r="G7" s="229"/>
      <c r="H7" s="229"/>
      <c r="I7" s="230"/>
      <c r="J7" s="231"/>
      <c r="K7" s="231"/>
      <c r="L7" s="229"/>
      <c r="M7" s="232"/>
      <c r="N7" s="229"/>
      <c r="O7" s="233"/>
      <c r="P7" s="233"/>
      <c r="Q7" s="233"/>
      <c r="R7" s="232"/>
      <c r="S7" s="229"/>
      <c r="T7" s="233"/>
      <c r="U7" s="233"/>
      <c r="V7" s="233"/>
      <c r="W7" s="233"/>
      <c r="X7" s="233"/>
      <c r="Z7" s="228"/>
      <c r="AA7" s="221"/>
    </row>
    <row r="8" spans="1:29" ht="13.5" customHeight="1">
      <c r="B8" s="539" t="s">
        <v>259</v>
      </c>
      <c r="C8" s="539"/>
      <c r="D8" s="539"/>
      <c r="E8" s="539"/>
      <c r="F8" s="539"/>
      <c r="G8" s="539"/>
      <c r="H8" s="539"/>
      <c r="I8" s="539"/>
      <c r="J8" s="539"/>
      <c r="K8" s="539"/>
      <c r="L8" s="539"/>
      <c r="M8" s="539"/>
      <c r="N8" s="539"/>
      <c r="O8" s="539"/>
      <c r="P8" s="539"/>
      <c r="Q8" s="539"/>
      <c r="R8" s="539"/>
      <c r="S8" s="539"/>
      <c r="T8" s="539"/>
      <c r="U8" s="235"/>
      <c r="V8" s="234"/>
      <c r="W8" s="234"/>
      <c r="X8" s="234"/>
      <c r="Z8" s="225"/>
      <c r="AB8" s="219"/>
    </row>
    <row r="9" spans="1:29" ht="13.5" customHeight="1">
      <c r="A9" s="236"/>
      <c r="B9" s="237"/>
      <c r="C9" s="238"/>
      <c r="D9" s="238"/>
      <c r="E9" s="238"/>
      <c r="F9" s="238"/>
      <c r="G9" s="238"/>
      <c r="H9" s="238"/>
      <c r="I9" s="239"/>
      <c r="J9" s="239"/>
      <c r="K9" s="239"/>
      <c r="L9" s="238"/>
      <c r="M9" s="240"/>
      <c r="N9" s="238"/>
      <c r="O9" s="241"/>
      <c r="P9" s="241"/>
      <c r="Q9" s="241"/>
      <c r="R9" s="240"/>
      <c r="S9" s="238"/>
      <c r="T9" s="241"/>
      <c r="U9" s="241"/>
      <c r="V9" s="241"/>
      <c r="W9" s="241"/>
      <c r="X9" s="241"/>
      <c r="Z9" s="242"/>
      <c r="AA9" s="243"/>
      <c r="AB9" s="219"/>
    </row>
    <row r="10" spans="1:29" s="236" customFormat="1" ht="13.5" customHeight="1">
      <c r="B10" s="244"/>
      <c r="C10" s="244"/>
      <c r="D10" s="244"/>
      <c r="E10" s="244"/>
      <c r="F10" s="244"/>
      <c r="G10" s="244"/>
      <c r="H10" s="244"/>
      <c r="I10" s="239"/>
      <c r="J10" s="239"/>
      <c r="K10" s="239"/>
      <c r="L10" s="245"/>
      <c r="M10" s="540" t="s">
        <v>260</v>
      </c>
      <c r="N10" s="540"/>
      <c r="O10" s="540"/>
      <c r="P10" s="540"/>
      <c r="Q10" s="540"/>
      <c r="R10" s="540"/>
      <c r="S10" s="540"/>
      <c r="T10" s="540"/>
      <c r="U10" s="246"/>
      <c r="V10" s="246"/>
      <c r="W10" s="246"/>
      <c r="X10" s="246"/>
      <c r="Y10" s="244"/>
      <c r="Z10" s="247"/>
      <c r="AA10" s="248"/>
      <c r="AB10" s="244"/>
      <c r="AC10" s="244"/>
    </row>
    <row r="11" spans="1:29" s="236" customFormat="1" ht="13.5" customHeight="1">
      <c r="B11" s="244"/>
      <c r="C11" s="244"/>
      <c r="D11" s="244"/>
      <c r="E11" s="244"/>
      <c r="F11" s="244"/>
      <c r="G11" s="244"/>
      <c r="H11" s="244"/>
      <c r="I11" s="239"/>
      <c r="J11" s="239"/>
      <c r="K11" s="239"/>
      <c r="L11" s="245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4"/>
      <c r="Z11" s="247"/>
      <c r="AA11" s="248"/>
      <c r="AB11" s="244"/>
      <c r="AC11" s="244"/>
    </row>
    <row r="12" spans="1:29" s="236" customFormat="1" ht="13.5" customHeight="1">
      <c r="B12" s="244"/>
      <c r="C12" s="244"/>
      <c r="D12" s="244"/>
      <c r="E12" s="244"/>
      <c r="F12" s="244"/>
      <c r="G12" s="244"/>
      <c r="H12" s="244"/>
      <c r="I12" s="239"/>
      <c r="J12" s="239"/>
      <c r="K12" s="239"/>
      <c r="L12" s="245"/>
      <c r="M12" s="537" t="s">
        <v>261</v>
      </c>
      <c r="N12" s="537"/>
      <c r="O12" s="537"/>
      <c r="P12" s="246"/>
      <c r="Q12" s="246"/>
      <c r="R12" s="537" t="s">
        <v>262</v>
      </c>
      <c r="S12" s="537"/>
      <c r="T12" s="537"/>
      <c r="U12" s="246"/>
      <c r="V12" s="246"/>
      <c r="W12" s="246"/>
      <c r="X12" s="246"/>
      <c r="Y12" s="244"/>
      <c r="Z12" s="247"/>
      <c r="AA12" s="248"/>
      <c r="AB12" s="244"/>
      <c r="AC12" s="244"/>
    </row>
    <row r="13" spans="1:29" s="236" customFormat="1" ht="13.5" customHeight="1">
      <c r="B13" s="244"/>
      <c r="C13" s="244"/>
      <c r="D13" s="244"/>
      <c r="E13" s="244"/>
      <c r="F13" s="244"/>
      <c r="G13" s="244"/>
      <c r="H13" s="244"/>
      <c r="I13" s="239"/>
      <c r="J13" s="239"/>
      <c r="K13" s="239"/>
      <c r="L13" s="245"/>
      <c r="M13" s="249" t="s">
        <v>263</v>
      </c>
      <c r="N13" s="245"/>
      <c r="O13" s="249" t="s">
        <v>264</v>
      </c>
      <c r="P13" s="249"/>
      <c r="Q13" s="249"/>
      <c r="R13" s="249" t="s">
        <v>263</v>
      </c>
      <c r="S13" s="245"/>
      <c r="T13" s="249" t="s">
        <v>264</v>
      </c>
      <c r="U13" s="249"/>
      <c r="V13" s="249"/>
      <c r="W13" s="249"/>
      <c r="X13" s="249"/>
      <c r="Y13" s="244"/>
      <c r="Z13" s="250"/>
      <c r="AA13" s="251"/>
      <c r="AB13" s="244"/>
      <c r="AC13" s="244"/>
    </row>
    <row r="14" spans="1:29" s="236" customFormat="1" ht="13.5" customHeight="1">
      <c r="B14" s="244"/>
      <c r="C14" s="244"/>
      <c r="D14" s="244"/>
      <c r="E14" s="244"/>
      <c r="F14" s="244"/>
      <c r="G14" s="244"/>
      <c r="H14" s="244"/>
      <c r="I14" s="239"/>
      <c r="J14" s="239"/>
      <c r="K14" s="239"/>
      <c r="L14" s="245"/>
      <c r="M14" s="249" t="s">
        <v>265</v>
      </c>
      <c r="N14" s="245"/>
      <c r="O14" s="249" t="s">
        <v>266</v>
      </c>
      <c r="P14" s="249"/>
      <c r="Q14" s="249"/>
      <c r="R14" s="249" t="s">
        <v>265</v>
      </c>
      <c r="S14" s="245"/>
      <c r="T14" s="249" t="s">
        <v>266</v>
      </c>
      <c r="U14" s="249"/>
      <c r="V14" s="249"/>
      <c r="W14" s="249"/>
      <c r="X14" s="249"/>
      <c r="Y14" s="244"/>
      <c r="Z14" s="250" t="s">
        <v>267</v>
      </c>
      <c r="AA14" s="251"/>
      <c r="AB14" s="244"/>
      <c r="AC14" s="244"/>
    </row>
    <row r="15" spans="1:29" s="236" customFormat="1" ht="13.5" customHeight="1">
      <c r="B15" s="244"/>
      <c r="C15" s="244"/>
      <c r="D15" s="244"/>
      <c r="E15" s="244"/>
      <c r="F15" s="244"/>
      <c r="G15" s="244"/>
      <c r="H15" s="244"/>
      <c r="I15" s="239" t="s">
        <v>268</v>
      </c>
      <c r="J15" s="239"/>
      <c r="K15" s="239"/>
      <c r="L15" s="244"/>
      <c r="M15" s="252" t="s">
        <v>269</v>
      </c>
      <c r="N15" s="253"/>
      <c r="O15" s="252" t="s">
        <v>270</v>
      </c>
      <c r="P15" s="254"/>
      <c r="Q15" s="254"/>
      <c r="R15" s="252" t="s">
        <v>269</v>
      </c>
      <c r="S15" s="253"/>
      <c r="T15" s="252" t="s">
        <v>270</v>
      </c>
      <c r="U15" s="254"/>
      <c r="V15" s="254"/>
      <c r="W15" s="254"/>
      <c r="X15" s="254"/>
      <c r="Y15" s="244"/>
      <c r="Z15" s="255"/>
      <c r="AA15" s="256"/>
      <c r="AB15" s="244"/>
      <c r="AC15" s="244"/>
    </row>
    <row r="16" spans="1:29" ht="6" customHeight="1">
      <c r="B16" s="219"/>
      <c r="C16" s="219"/>
      <c r="D16" s="219"/>
      <c r="E16" s="219"/>
      <c r="F16" s="219"/>
      <c r="G16" s="219"/>
      <c r="H16" s="219"/>
      <c r="I16" s="239"/>
      <c r="J16" s="257"/>
      <c r="K16" s="257"/>
      <c r="L16" s="219"/>
      <c r="M16" s="258"/>
      <c r="N16" s="259"/>
      <c r="O16" s="260"/>
      <c r="P16" s="260"/>
      <c r="Q16" s="260"/>
      <c r="R16" s="258"/>
      <c r="S16" s="259"/>
      <c r="T16" s="260"/>
      <c r="U16" s="260"/>
      <c r="V16" s="260"/>
      <c r="W16" s="260"/>
      <c r="X16" s="260"/>
      <c r="Z16" s="261"/>
      <c r="AB16" s="219"/>
    </row>
    <row r="17" spans="1:29" s="236" customFormat="1" ht="13.5" customHeight="1">
      <c r="A17" s="236" t="s">
        <v>271</v>
      </c>
      <c r="B17" s="244" t="s">
        <v>271</v>
      </c>
      <c r="C17" s="244"/>
      <c r="D17" s="244"/>
      <c r="E17" s="244"/>
      <c r="F17" s="244"/>
      <c r="G17" s="244"/>
      <c r="H17" s="244"/>
      <c r="I17" s="239"/>
      <c r="J17" s="239"/>
      <c r="K17" s="239"/>
      <c r="L17" s="244"/>
      <c r="M17" s="262">
        <v>54118</v>
      </c>
      <c r="N17" s="263"/>
      <c r="O17" s="262">
        <v>112711</v>
      </c>
      <c r="P17" s="264"/>
      <c r="Q17" s="264"/>
      <c r="R17" s="262">
        <v>70612</v>
      </c>
      <c r="S17" s="263"/>
      <c r="T17" s="262">
        <v>135666</v>
      </c>
      <c r="U17" s="264"/>
      <c r="V17" s="264"/>
      <c r="W17" s="264"/>
      <c r="X17" s="264"/>
      <c r="Y17" s="244"/>
      <c r="Z17" s="265"/>
      <c r="AA17" s="266"/>
      <c r="AB17" s="267"/>
      <c r="AC17" s="268"/>
    </row>
    <row r="18" spans="1:29" ht="6" customHeight="1">
      <c r="B18" s="219"/>
      <c r="C18" s="219"/>
      <c r="D18" s="219"/>
      <c r="E18" s="219"/>
      <c r="F18" s="219"/>
      <c r="G18" s="219"/>
      <c r="H18" s="219"/>
      <c r="I18" s="239"/>
      <c r="J18" s="257"/>
      <c r="K18" s="257"/>
      <c r="L18" s="219"/>
      <c r="M18" s="258"/>
      <c r="N18" s="259"/>
      <c r="O18" s="260"/>
      <c r="P18" s="260"/>
      <c r="Q18" s="260"/>
      <c r="R18" s="258"/>
      <c r="S18" s="259"/>
      <c r="T18" s="260"/>
      <c r="U18" s="260"/>
      <c r="V18" s="260"/>
      <c r="W18" s="260"/>
      <c r="X18" s="260"/>
      <c r="Z18" s="261"/>
      <c r="AB18" s="219"/>
    </row>
    <row r="19" spans="1:29" ht="13.5" customHeight="1">
      <c r="A19" s="219" t="s">
        <v>272</v>
      </c>
      <c r="B19" s="269"/>
      <c r="D19" s="219" t="s">
        <v>272</v>
      </c>
      <c r="F19" s="219"/>
      <c r="G19" s="219"/>
      <c r="H19" s="219"/>
      <c r="I19" s="239"/>
      <c r="J19" s="257"/>
      <c r="K19" s="257"/>
      <c r="L19" s="219"/>
      <c r="M19" s="270">
        <v>138</v>
      </c>
      <c r="N19" s="259"/>
      <c r="O19" s="270">
        <v>681</v>
      </c>
      <c r="P19" s="271"/>
      <c r="Q19" s="271"/>
      <c r="R19" s="270">
        <v>168</v>
      </c>
      <c r="S19" s="259"/>
      <c r="T19" s="270">
        <v>696</v>
      </c>
      <c r="U19" s="271"/>
      <c r="V19" s="271"/>
      <c r="W19" s="271"/>
      <c r="X19" s="271"/>
      <c r="Z19" s="272">
        <v>543</v>
      </c>
      <c r="AA19" s="273"/>
      <c r="AB19" s="219"/>
    </row>
    <row r="20" spans="1:29" ht="6" customHeight="1">
      <c r="B20" s="219"/>
      <c r="C20" s="219"/>
      <c r="D20" s="219"/>
      <c r="E20" s="219"/>
      <c r="F20" s="219"/>
      <c r="G20" s="219"/>
      <c r="H20" s="219"/>
      <c r="I20" s="239"/>
      <c r="J20" s="257"/>
      <c r="K20" s="257"/>
      <c r="L20" s="219"/>
      <c r="M20" s="258"/>
      <c r="N20" s="259"/>
      <c r="O20" s="260"/>
      <c r="P20" s="260"/>
      <c r="Q20" s="260"/>
      <c r="R20" s="258"/>
      <c r="S20" s="259"/>
      <c r="T20" s="260"/>
      <c r="U20" s="260"/>
      <c r="V20" s="260"/>
      <c r="W20" s="260"/>
      <c r="X20" s="260"/>
      <c r="Z20" s="261"/>
      <c r="AB20" s="219"/>
    </row>
    <row r="21" spans="1:29" s="236" customFormat="1" ht="13.5" customHeight="1">
      <c r="C21" s="236" t="s">
        <v>273</v>
      </c>
      <c r="I21" s="215"/>
      <c r="J21" s="215"/>
      <c r="K21" s="215"/>
      <c r="M21" s="262">
        <v>13282</v>
      </c>
      <c r="N21" s="274"/>
      <c r="O21" s="262">
        <v>66303</v>
      </c>
      <c r="P21" s="264"/>
      <c r="Q21" s="264"/>
      <c r="R21" s="262">
        <v>27450</v>
      </c>
      <c r="S21" s="274"/>
      <c r="T21" s="262">
        <v>87356</v>
      </c>
      <c r="U21" s="264"/>
      <c r="V21" s="264"/>
      <c r="W21" s="264"/>
      <c r="X21" s="264"/>
      <c r="Y21" s="244"/>
      <c r="Z21" s="272">
        <v>53021</v>
      </c>
      <c r="AA21" s="266"/>
      <c r="AB21" s="275"/>
      <c r="AC21" s="276"/>
    </row>
    <row r="22" spans="1:29" ht="6" customHeight="1">
      <c r="N22" s="278"/>
      <c r="S22" s="278"/>
      <c r="AC22" s="279"/>
    </row>
    <row r="23" spans="1:29" ht="13.5" customHeight="1">
      <c r="A23" s="213" t="s">
        <v>274</v>
      </c>
      <c r="B23" s="280"/>
      <c r="D23" s="213" t="s">
        <v>274</v>
      </c>
      <c r="M23" s="271">
        <v>13282</v>
      </c>
      <c r="N23" s="278"/>
      <c r="O23" s="271">
        <v>66303</v>
      </c>
      <c r="P23" s="271"/>
      <c r="Q23" s="271"/>
      <c r="R23" s="271">
        <v>27450</v>
      </c>
      <c r="S23" s="278"/>
      <c r="T23" s="271">
        <v>87356</v>
      </c>
      <c r="U23" s="271"/>
      <c r="V23" s="271"/>
      <c r="W23" s="271"/>
      <c r="X23" s="271"/>
      <c r="Z23" s="281"/>
      <c r="AA23" s="273"/>
    </row>
    <row r="24" spans="1:29" ht="6" customHeight="1">
      <c r="M24" s="282"/>
      <c r="N24" s="278"/>
      <c r="R24" s="282"/>
      <c r="S24" s="278"/>
    </row>
    <row r="25" spans="1:29" s="236" customFormat="1" ht="13.5" customHeight="1">
      <c r="C25" s="236" t="s">
        <v>275</v>
      </c>
      <c r="I25" s="215"/>
      <c r="J25" s="215"/>
      <c r="K25" s="215"/>
      <c r="M25" s="262">
        <v>37810</v>
      </c>
      <c r="N25" s="274"/>
      <c r="O25" s="262">
        <v>43428</v>
      </c>
      <c r="P25" s="264"/>
      <c r="Q25" s="264"/>
      <c r="R25" s="262">
        <v>37810</v>
      </c>
      <c r="S25" s="274"/>
      <c r="T25" s="262">
        <v>43428</v>
      </c>
      <c r="U25" s="264"/>
      <c r="V25" s="264"/>
      <c r="W25" s="264"/>
      <c r="X25" s="264"/>
      <c r="Y25" s="244"/>
      <c r="Z25" s="283"/>
      <c r="AA25" s="266"/>
      <c r="AB25" s="275"/>
      <c r="AC25" s="244"/>
    </row>
    <row r="26" spans="1:29" ht="6" customHeight="1">
      <c r="N26" s="278"/>
      <c r="S26" s="278"/>
    </row>
    <row r="27" spans="1:29" ht="13.5" customHeight="1">
      <c r="A27" s="213" t="s">
        <v>276</v>
      </c>
      <c r="B27" s="280"/>
      <c r="D27" s="213" t="s">
        <v>276</v>
      </c>
      <c r="M27" s="271">
        <v>41107</v>
      </c>
      <c r="N27" s="278"/>
      <c r="O27" s="271">
        <v>46412</v>
      </c>
      <c r="P27" s="271"/>
      <c r="Q27" s="271"/>
      <c r="R27" s="271">
        <v>41107</v>
      </c>
      <c r="S27" s="278"/>
      <c r="T27" s="271">
        <v>46412</v>
      </c>
      <c r="U27" s="271"/>
      <c r="V27" s="271"/>
      <c r="W27" s="271"/>
      <c r="X27" s="271"/>
      <c r="Z27" s="284">
        <v>5305</v>
      </c>
      <c r="AA27" s="273"/>
    </row>
    <row r="28" spans="1:29" ht="13.5" customHeight="1">
      <c r="A28" s="280" t="s">
        <v>277</v>
      </c>
      <c r="B28" s="280"/>
      <c r="D28" s="213" t="s">
        <v>277</v>
      </c>
      <c r="M28" s="271">
        <v>-3297</v>
      </c>
      <c r="N28" s="278"/>
      <c r="O28" s="285">
        <v>-2984</v>
      </c>
      <c r="P28" s="285"/>
      <c r="Q28" s="285"/>
      <c r="R28" s="271">
        <v>-3297</v>
      </c>
      <c r="S28" s="278"/>
      <c r="T28" s="271">
        <v>-2984</v>
      </c>
      <c r="U28" s="285"/>
      <c r="V28" s="285"/>
      <c r="W28" s="285"/>
      <c r="X28" s="285"/>
      <c r="Z28" s="284">
        <v>313</v>
      </c>
      <c r="AA28" s="273"/>
    </row>
    <row r="29" spans="1:29" ht="6" customHeight="1">
      <c r="M29" s="282"/>
      <c r="N29" s="278"/>
      <c r="R29" s="282"/>
      <c r="S29" s="278"/>
      <c r="Z29" s="286"/>
    </row>
    <row r="30" spans="1:29" s="236" customFormat="1" ht="13.5" customHeight="1">
      <c r="C30" s="236" t="s">
        <v>278</v>
      </c>
      <c r="I30" s="215"/>
      <c r="J30" s="215"/>
      <c r="K30" s="215"/>
      <c r="M30" s="262">
        <v>2449</v>
      </c>
      <c r="N30" s="274"/>
      <c r="O30" s="262">
        <v>2802</v>
      </c>
      <c r="P30" s="264"/>
      <c r="Q30" s="264"/>
      <c r="R30" s="262">
        <v>4701</v>
      </c>
      <c r="S30" s="274"/>
      <c r="T30" s="262">
        <v>3714</v>
      </c>
      <c r="U30" s="264"/>
      <c r="V30" s="264"/>
      <c r="W30" s="264"/>
      <c r="X30" s="264"/>
      <c r="Y30" s="244"/>
      <c r="Z30" s="287"/>
      <c r="AA30" s="266"/>
      <c r="AB30" s="275"/>
      <c r="AC30" s="244"/>
    </row>
    <row r="31" spans="1:29" s="236" customFormat="1" ht="6" customHeight="1">
      <c r="I31" s="215"/>
      <c r="J31" s="215"/>
      <c r="K31" s="215"/>
      <c r="M31" s="288"/>
      <c r="N31" s="274"/>
      <c r="O31" s="289"/>
      <c r="P31" s="289"/>
      <c r="Q31" s="289"/>
      <c r="R31" s="288"/>
      <c r="S31" s="274"/>
      <c r="T31" s="289"/>
      <c r="U31" s="289"/>
      <c r="V31" s="289"/>
      <c r="W31" s="289"/>
      <c r="X31" s="289"/>
      <c r="Y31" s="244"/>
      <c r="Z31" s="287"/>
      <c r="AA31" s="248"/>
      <c r="AB31" s="275"/>
      <c r="AC31" s="244"/>
    </row>
    <row r="32" spans="1:29" s="236" customFormat="1" ht="13.5" customHeight="1">
      <c r="A32" s="290"/>
      <c r="B32" s="290"/>
      <c r="D32" s="236" t="s">
        <v>279</v>
      </c>
      <c r="I32" s="215"/>
      <c r="J32" s="215"/>
      <c r="K32" s="215"/>
      <c r="M32" s="262">
        <v>2449</v>
      </c>
      <c r="N32" s="274"/>
      <c r="O32" s="262">
        <v>1876</v>
      </c>
      <c r="P32" s="264"/>
      <c r="Q32" s="264"/>
      <c r="R32" s="262">
        <v>4701</v>
      </c>
      <c r="S32" s="274"/>
      <c r="T32" s="262">
        <v>3714</v>
      </c>
      <c r="U32" s="264"/>
      <c r="V32" s="264"/>
      <c r="W32" s="264"/>
      <c r="X32" s="264"/>
      <c r="Y32" s="244"/>
      <c r="Z32" s="272">
        <v>-573</v>
      </c>
      <c r="AA32" s="266"/>
      <c r="AB32" s="275"/>
      <c r="AC32" s="244"/>
    </row>
    <row r="33" spans="1:29" ht="6" customHeight="1">
      <c r="N33" s="278"/>
      <c r="S33" s="278"/>
    </row>
    <row r="34" spans="1:29">
      <c r="A34" s="213" t="s">
        <v>280</v>
      </c>
      <c r="E34" s="213" t="s">
        <v>281</v>
      </c>
      <c r="M34" s="271">
        <v>0</v>
      </c>
      <c r="N34" s="278"/>
      <c r="O34" s="291">
        <v>0</v>
      </c>
      <c r="P34" s="291"/>
      <c r="Q34" s="291"/>
      <c r="R34" s="271">
        <v>114</v>
      </c>
      <c r="S34" s="278"/>
      <c r="T34" s="271">
        <v>93</v>
      </c>
      <c r="U34" s="291"/>
      <c r="V34" s="291"/>
      <c r="W34" s="291"/>
      <c r="X34" s="291"/>
      <c r="Z34" s="292"/>
    </row>
    <row r="35" spans="1:29" ht="12" customHeight="1">
      <c r="A35" s="213" t="s">
        <v>282</v>
      </c>
      <c r="B35" s="280"/>
      <c r="E35" s="213" t="s">
        <v>282</v>
      </c>
      <c r="M35" s="271">
        <v>1824</v>
      </c>
      <c r="N35" s="278"/>
      <c r="O35" s="293">
        <v>1824</v>
      </c>
      <c r="P35" s="293"/>
      <c r="Q35" s="293"/>
      <c r="R35" s="271">
        <v>2430</v>
      </c>
      <c r="S35" s="278"/>
      <c r="T35" s="271">
        <v>2094</v>
      </c>
      <c r="U35" s="293"/>
      <c r="V35" s="293"/>
      <c r="W35" s="293"/>
      <c r="X35" s="293"/>
      <c r="Z35" s="284">
        <v>0</v>
      </c>
      <c r="AA35" s="273"/>
    </row>
    <row r="36" spans="1:29" ht="13.5" customHeight="1">
      <c r="A36" s="213" t="s">
        <v>283</v>
      </c>
      <c r="B36" s="280"/>
      <c r="E36" s="213" t="s">
        <v>284</v>
      </c>
      <c r="M36" s="271">
        <v>567</v>
      </c>
      <c r="N36" s="278"/>
      <c r="O36" s="294">
        <v>4</v>
      </c>
      <c r="P36" s="294"/>
      <c r="Q36" s="294"/>
      <c r="R36" s="271">
        <v>2000</v>
      </c>
      <c r="S36" s="278"/>
      <c r="T36" s="271">
        <v>1385</v>
      </c>
      <c r="U36" s="294"/>
      <c r="V36" s="294"/>
      <c r="W36" s="294"/>
      <c r="X36" s="294"/>
      <c r="Z36" s="292"/>
      <c r="AA36" s="273"/>
    </row>
    <row r="37" spans="1:29">
      <c r="A37" s="213" t="s">
        <v>285</v>
      </c>
      <c r="E37" s="213" t="s">
        <v>285</v>
      </c>
      <c r="M37" s="271">
        <v>58</v>
      </c>
      <c r="N37" s="278"/>
      <c r="O37" s="291">
        <v>48</v>
      </c>
      <c r="P37" s="291"/>
      <c r="Q37" s="291"/>
      <c r="R37" s="271">
        <v>157</v>
      </c>
      <c r="S37" s="278"/>
      <c r="T37" s="271">
        <v>142</v>
      </c>
      <c r="U37" s="291"/>
      <c r="V37" s="291"/>
      <c r="W37" s="291"/>
      <c r="X37" s="291"/>
      <c r="Z37" s="292"/>
    </row>
    <row r="38" spans="1:29">
      <c r="M38" s="271"/>
      <c r="N38" s="278"/>
      <c r="O38" s="291"/>
      <c r="P38" s="291"/>
      <c r="Q38" s="291"/>
      <c r="R38" s="271"/>
      <c r="S38" s="278"/>
      <c r="T38" s="291"/>
      <c r="U38" s="291"/>
      <c r="V38" s="291"/>
      <c r="W38" s="291"/>
      <c r="X38" s="291"/>
      <c r="Z38" s="292"/>
    </row>
    <row r="39" spans="1:29" s="236" customFormat="1" ht="13.5" customHeight="1">
      <c r="C39" s="236" t="s">
        <v>286</v>
      </c>
      <c r="I39" s="215"/>
      <c r="J39" s="215"/>
      <c r="K39" s="215"/>
      <c r="M39" s="262">
        <v>439</v>
      </c>
      <c r="N39" s="274"/>
      <c r="O39" s="295">
        <v>423</v>
      </c>
      <c r="P39" s="296"/>
      <c r="Q39" s="296"/>
      <c r="R39" s="262">
        <v>483</v>
      </c>
      <c r="S39" s="274"/>
      <c r="T39" s="295">
        <v>472</v>
      </c>
      <c r="U39" s="296"/>
      <c r="V39" s="296"/>
      <c r="W39" s="296"/>
      <c r="X39" s="296"/>
      <c r="Y39" s="244"/>
      <c r="Z39" s="272">
        <v>-16</v>
      </c>
      <c r="AA39" s="266"/>
      <c r="AB39" s="275"/>
      <c r="AC39" s="244"/>
    </row>
    <row r="40" spans="1:29" ht="5.45" customHeight="1">
      <c r="N40" s="278"/>
      <c r="O40" s="297"/>
      <c r="P40" s="297"/>
      <c r="Q40" s="297"/>
      <c r="S40" s="278"/>
      <c r="T40" s="297"/>
      <c r="U40" s="297"/>
      <c r="V40" s="297"/>
      <c r="W40" s="297"/>
      <c r="X40" s="297"/>
      <c r="Z40" s="284"/>
    </row>
    <row r="41" spans="1:29">
      <c r="A41" s="213" t="s">
        <v>287</v>
      </c>
      <c r="D41" s="213" t="s">
        <v>287</v>
      </c>
      <c r="M41" s="271">
        <v>364</v>
      </c>
      <c r="N41" s="278"/>
      <c r="O41" s="298">
        <v>327</v>
      </c>
      <c r="P41" s="298"/>
      <c r="Q41" s="298"/>
      <c r="R41" s="271">
        <v>364</v>
      </c>
      <c r="S41" s="278"/>
      <c r="T41" s="271">
        <v>327</v>
      </c>
      <c r="U41" s="298"/>
      <c r="V41" s="298"/>
      <c r="W41" s="298"/>
      <c r="X41" s="298"/>
      <c r="Z41" s="299"/>
    </row>
    <row r="42" spans="1:29">
      <c r="A42" s="213" t="s">
        <v>288</v>
      </c>
      <c r="D42" s="213" t="s">
        <v>288</v>
      </c>
      <c r="M42" s="271">
        <v>75</v>
      </c>
      <c r="N42" s="278"/>
      <c r="O42" s="298">
        <v>96</v>
      </c>
      <c r="P42" s="298"/>
      <c r="Q42" s="298"/>
      <c r="R42" s="271">
        <v>119</v>
      </c>
      <c r="S42" s="278"/>
      <c r="T42" s="271">
        <v>145</v>
      </c>
      <c r="U42" s="298"/>
      <c r="V42" s="298"/>
      <c r="W42" s="298"/>
      <c r="X42" s="298"/>
      <c r="Z42" s="299"/>
    </row>
    <row r="43" spans="1:29" ht="6" customHeight="1">
      <c r="M43" s="282"/>
      <c r="N43" s="278"/>
      <c r="R43" s="282"/>
      <c r="S43" s="278"/>
    </row>
    <row r="44" spans="1:29" ht="13.5" customHeight="1">
      <c r="B44" s="236" t="s">
        <v>289</v>
      </c>
      <c r="C44" s="236"/>
      <c r="D44" s="236"/>
      <c r="E44" s="236"/>
      <c r="F44" s="236"/>
      <c r="G44" s="236"/>
      <c r="H44" s="236"/>
      <c r="J44" s="215"/>
      <c r="K44" s="215"/>
      <c r="L44" s="236"/>
      <c r="M44" s="262">
        <v>84699</v>
      </c>
      <c r="N44" s="274"/>
      <c r="O44" s="262">
        <v>89209</v>
      </c>
      <c r="P44" s="264"/>
      <c r="Q44" s="264"/>
      <c r="R44" s="262">
        <v>111998</v>
      </c>
      <c r="S44" s="274"/>
      <c r="T44" s="262">
        <v>136408</v>
      </c>
      <c r="U44" s="264"/>
      <c r="V44" s="264"/>
      <c r="W44" s="264"/>
      <c r="X44" s="264"/>
      <c r="Z44" s="284"/>
      <c r="AA44" s="273"/>
    </row>
    <row r="45" spans="1:29" ht="6" customHeight="1">
      <c r="B45" s="236"/>
      <c r="C45" s="236"/>
      <c r="D45" s="236"/>
      <c r="E45" s="236"/>
      <c r="F45" s="236"/>
      <c r="G45" s="236"/>
      <c r="H45" s="236"/>
      <c r="J45" s="215"/>
      <c r="K45" s="215"/>
      <c r="L45" s="236"/>
      <c r="M45" s="300"/>
      <c r="N45" s="274"/>
      <c r="O45" s="289"/>
      <c r="P45" s="289"/>
      <c r="Q45" s="289"/>
      <c r="R45" s="300"/>
      <c r="S45" s="274"/>
      <c r="T45" s="289"/>
      <c r="U45" s="289"/>
      <c r="V45" s="289"/>
      <c r="W45" s="289"/>
      <c r="X45" s="289"/>
    </row>
    <row r="46" spans="1:29" ht="13.5" customHeight="1">
      <c r="B46" s="236"/>
      <c r="C46" s="236" t="s">
        <v>275</v>
      </c>
      <c r="D46" s="236"/>
      <c r="E46" s="236"/>
      <c r="F46" s="236"/>
      <c r="G46" s="236"/>
      <c r="H46" s="236"/>
      <c r="J46" s="215"/>
      <c r="K46" s="215"/>
      <c r="L46" s="236"/>
      <c r="M46" s="262">
        <v>84699</v>
      </c>
      <c r="N46" s="274"/>
      <c r="O46" s="301">
        <v>88793</v>
      </c>
      <c r="P46" s="302"/>
      <c r="Q46" s="302"/>
      <c r="R46" s="262">
        <v>84699</v>
      </c>
      <c r="S46" s="274"/>
      <c r="T46" s="301">
        <v>88793</v>
      </c>
      <c r="U46" s="302"/>
      <c r="V46" s="302"/>
      <c r="W46" s="302"/>
      <c r="X46" s="302"/>
      <c r="Z46" s="272"/>
      <c r="AA46" s="273"/>
    </row>
    <row r="47" spans="1:29" ht="6" customHeight="1">
      <c r="N47" s="278"/>
      <c r="S47" s="278"/>
    </row>
    <row r="48" spans="1:29" ht="13.5" customHeight="1">
      <c r="D48" s="213" t="s">
        <v>276</v>
      </c>
      <c r="M48" s="271">
        <v>85290</v>
      </c>
      <c r="N48" s="278"/>
      <c r="O48" s="271">
        <v>89659</v>
      </c>
      <c r="P48" s="271"/>
      <c r="Q48" s="271"/>
      <c r="R48" s="271">
        <v>85290</v>
      </c>
      <c r="S48" s="278"/>
      <c r="T48" s="271">
        <v>89659</v>
      </c>
      <c r="U48" s="271"/>
      <c r="V48" s="271"/>
      <c r="W48" s="271"/>
      <c r="X48" s="271"/>
      <c r="Z48" s="284">
        <v>4369</v>
      </c>
      <c r="AA48" s="273"/>
    </row>
    <row r="49" spans="1:27" ht="13.5" customHeight="1">
      <c r="D49" s="213" t="s">
        <v>277</v>
      </c>
      <c r="M49" s="303">
        <v>-591</v>
      </c>
      <c r="N49" s="278"/>
      <c r="O49" s="304">
        <v>-866</v>
      </c>
      <c r="P49" s="304"/>
      <c r="Q49" s="304"/>
      <c r="R49" s="271">
        <v>-591</v>
      </c>
      <c r="S49" s="278"/>
      <c r="T49" s="271">
        <v>-866</v>
      </c>
      <c r="U49" s="304"/>
      <c r="V49" s="304"/>
      <c r="W49" s="304"/>
      <c r="X49" s="304"/>
      <c r="Z49" s="284">
        <v>-275</v>
      </c>
      <c r="AA49" s="273"/>
    </row>
    <row r="50" spans="1:27" ht="6" customHeight="1">
      <c r="M50" s="282"/>
      <c r="R50" s="282"/>
    </row>
    <row r="51" spans="1:27" ht="6" customHeight="1">
      <c r="M51" s="282"/>
      <c r="R51" s="282"/>
    </row>
    <row r="52" spans="1:27">
      <c r="C52" s="236" t="s">
        <v>278</v>
      </c>
      <c r="M52" s="262">
        <v>0</v>
      </c>
      <c r="N52" s="274"/>
      <c r="O52" s="262">
        <v>0</v>
      </c>
      <c r="P52" s="302"/>
      <c r="Q52" s="302"/>
      <c r="R52" s="262">
        <v>27299</v>
      </c>
      <c r="S52" s="274"/>
      <c r="T52" s="301">
        <v>47615</v>
      </c>
    </row>
    <row r="53" spans="1:27" ht="6" customHeight="1">
      <c r="M53" s="282"/>
      <c r="R53" s="282"/>
    </row>
    <row r="54" spans="1:27">
      <c r="A54" s="213" t="s">
        <v>290</v>
      </c>
      <c r="D54" s="213" t="s">
        <v>282</v>
      </c>
      <c r="M54" s="218">
        <v>0</v>
      </c>
      <c r="O54" s="218">
        <v>0</v>
      </c>
      <c r="R54" s="271">
        <v>269</v>
      </c>
      <c r="T54" s="271">
        <v>292</v>
      </c>
      <c r="Z54" s="284">
        <v>0</v>
      </c>
    </row>
    <row r="55" spans="1:27">
      <c r="A55" s="213" t="s">
        <v>291</v>
      </c>
      <c r="D55" s="213" t="s">
        <v>279</v>
      </c>
      <c r="M55" s="218">
        <v>0</v>
      </c>
      <c r="O55" s="218">
        <v>0</v>
      </c>
      <c r="R55" s="271">
        <v>27030</v>
      </c>
      <c r="T55" s="271">
        <v>47323</v>
      </c>
      <c r="Z55" s="284">
        <v>0</v>
      </c>
    </row>
    <row r="56" spans="1:27" ht="6" customHeight="1">
      <c r="M56" s="282"/>
      <c r="R56" s="282"/>
    </row>
    <row r="57" spans="1:27" ht="13.5" customHeight="1">
      <c r="C57" s="236" t="s">
        <v>292</v>
      </c>
      <c r="D57" s="236"/>
      <c r="E57" s="236"/>
      <c r="F57" s="236"/>
      <c r="G57" s="236"/>
      <c r="H57" s="236"/>
      <c r="J57" s="215"/>
      <c r="K57" s="215"/>
      <c r="L57" s="236"/>
      <c r="M57" s="262">
        <v>0</v>
      </c>
      <c r="N57" s="274"/>
      <c r="O57" s="262">
        <v>0</v>
      </c>
      <c r="P57" s="264"/>
      <c r="Q57" s="264"/>
      <c r="R57" s="262">
        <v>4585</v>
      </c>
      <c r="S57" s="274"/>
      <c r="T57" s="262">
        <v>4624</v>
      </c>
      <c r="U57" s="264"/>
      <c r="V57" s="264"/>
      <c r="W57" s="264"/>
      <c r="X57" s="264"/>
      <c r="Z57" s="272"/>
      <c r="AA57" s="273"/>
    </row>
    <row r="58" spans="1:27" ht="6" customHeight="1">
      <c r="M58" s="282"/>
      <c r="R58" s="282"/>
    </row>
    <row r="59" spans="1:27">
      <c r="A59" s="213" t="s">
        <v>293</v>
      </c>
      <c r="D59" s="213" t="s">
        <v>293</v>
      </c>
      <c r="M59" s="282">
        <v>0</v>
      </c>
      <c r="O59" s="218">
        <v>0</v>
      </c>
      <c r="R59" s="271">
        <v>4585</v>
      </c>
      <c r="T59" s="271">
        <v>4624</v>
      </c>
      <c r="Z59" s="284">
        <v>0</v>
      </c>
    </row>
    <row r="60" spans="1:27" ht="6" customHeight="1">
      <c r="M60" s="282"/>
      <c r="R60" s="282"/>
    </row>
    <row r="61" spans="1:27" ht="13.5" customHeight="1">
      <c r="A61" s="213" t="s">
        <v>251</v>
      </c>
      <c r="B61" s="213" t="s">
        <v>251</v>
      </c>
      <c r="C61" s="236"/>
      <c r="D61" s="236"/>
      <c r="E61" s="236"/>
      <c r="F61" s="236"/>
      <c r="G61" s="236"/>
      <c r="H61" s="236"/>
      <c r="J61" s="215"/>
      <c r="K61" s="215"/>
      <c r="L61" s="236"/>
      <c r="M61" s="262">
        <v>393</v>
      </c>
      <c r="N61" s="274"/>
      <c r="O61" s="262">
        <v>416</v>
      </c>
      <c r="P61" s="264"/>
      <c r="Q61" s="264"/>
      <c r="R61" s="262">
        <v>953</v>
      </c>
      <c r="S61" s="274"/>
      <c r="T61" s="262">
        <v>961</v>
      </c>
      <c r="U61" s="264"/>
      <c r="V61" s="264"/>
      <c r="W61" s="264"/>
      <c r="X61" s="264"/>
      <c r="Z61" s="284"/>
      <c r="AA61" s="273"/>
    </row>
    <row r="62" spans="1:27" ht="6" customHeight="1">
      <c r="C62" s="236"/>
      <c r="D62" s="236"/>
      <c r="E62" s="236"/>
      <c r="F62" s="236"/>
      <c r="G62" s="236"/>
      <c r="H62" s="236"/>
      <c r="J62" s="215"/>
      <c r="K62" s="215"/>
      <c r="L62" s="236"/>
      <c r="M62" s="288"/>
      <c r="N62" s="274"/>
      <c r="O62" s="289"/>
      <c r="P62" s="289"/>
      <c r="Q62" s="289"/>
      <c r="R62" s="288"/>
      <c r="S62" s="274"/>
      <c r="T62" s="289"/>
      <c r="U62" s="289"/>
      <c r="V62" s="289"/>
      <c r="W62" s="289"/>
      <c r="X62" s="289"/>
      <c r="Z62" s="286"/>
    </row>
    <row r="63" spans="1:27" ht="13.5" customHeight="1">
      <c r="C63" s="236" t="s">
        <v>294</v>
      </c>
      <c r="D63" s="236"/>
      <c r="E63" s="236"/>
      <c r="F63" s="236"/>
      <c r="G63" s="236"/>
      <c r="H63" s="236"/>
      <c r="J63" s="215"/>
      <c r="K63" s="215"/>
      <c r="L63" s="236"/>
      <c r="M63" s="262">
        <v>127</v>
      </c>
      <c r="N63" s="274"/>
      <c r="O63" s="262">
        <v>129</v>
      </c>
      <c r="P63" s="264"/>
      <c r="Q63" s="264"/>
      <c r="R63" s="262">
        <v>679</v>
      </c>
      <c r="S63" s="274"/>
      <c r="T63" s="262">
        <v>665</v>
      </c>
      <c r="U63" s="264"/>
      <c r="V63" s="264"/>
      <c r="W63" s="264"/>
      <c r="X63" s="264"/>
      <c r="Z63" s="272"/>
      <c r="AA63" s="273"/>
    </row>
    <row r="64" spans="1:27" ht="6" customHeight="1">
      <c r="N64" s="278"/>
      <c r="S64" s="278"/>
    </row>
    <row r="65" spans="1:30" ht="13.5" customHeight="1">
      <c r="A65" s="280" t="s">
        <v>295</v>
      </c>
      <c r="B65" s="280"/>
      <c r="D65" s="213" t="s">
        <v>296</v>
      </c>
      <c r="M65" s="271">
        <v>175</v>
      </c>
      <c r="N65" s="278"/>
      <c r="O65" s="271">
        <v>162</v>
      </c>
      <c r="P65" s="271"/>
      <c r="Q65" s="271"/>
      <c r="R65" s="271">
        <v>1363</v>
      </c>
      <c r="S65" s="278"/>
      <c r="T65" s="271">
        <v>1284</v>
      </c>
      <c r="U65" s="271"/>
      <c r="V65" s="271"/>
      <c r="W65" s="271"/>
      <c r="X65" s="271"/>
      <c r="Z65" s="284">
        <v>-13</v>
      </c>
      <c r="AA65" s="273"/>
    </row>
    <row r="66" spans="1:30" ht="13.5" customHeight="1">
      <c r="A66" s="213" t="s">
        <v>297</v>
      </c>
      <c r="B66" s="280"/>
      <c r="D66" s="213" t="s">
        <v>297</v>
      </c>
      <c r="M66" s="271">
        <v>-48</v>
      </c>
      <c r="N66" s="278"/>
      <c r="O66" s="218">
        <v>-33</v>
      </c>
      <c r="R66" s="271">
        <v>-684</v>
      </c>
      <c r="S66" s="278"/>
      <c r="T66" s="271">
        <v>-619</v>
      </c>
      <c r="Z66" s="284">
        <v>15</v>
      </c>
      <c r="AA66" s="273"/>
    </row>
    <row r="67" spans="1:30" ht="6" customHeight="1">
      <c r="M67" s="282"/>
      <c r="R67" s="282"/>
      <c r="Z67" s="286"/>
    </row>
    <row r="68" spans="1:30" s="236" customFormat="1" ht="13.5" customHeight="1">
      <c r="C68" s="236" t="s">
        <v>189</v>
      </c>
      <c r="I68" s="215"/>
      <c r="J68" s="215"/>
      <c r="K68" s="215"/>
      <c r="M68" s="262">
        <v>266</v>
      </c>
      <c r="N68" s="274"/>
      <c r="O68" s="262">
        <v>287</v>
      </c>
      <c r="P68" s="264"/>
      <c r="Q68" s="264"/>
      <c r="R68" s="262">
        <v>274</v>
      </c>
      <c r="S68" s="274"/>
      <c r="T68" s="262">
        <v>296</v>
      </c>
      <c r="U68" s="264"/>
      <c r="V68" s="264"/>
      <c r="W68" s="264"/>
      <c r="X68" s="264"/>
      <c r="Y68" s="244"/>
      <c r="Z68" s="283"/>
      <c r="AA68" s="266"/>
      <c r="AB68" s="305"/>
      <c r="AC68" s="305"/>
      <c r="AD68" s="305"/>
    </row>
    <row r="69" spans="1:30" ht="6" customHeight="1">
      <c r="N69" s="278"/>
      <c r="S69" s="278"/>
    </row>
    <row r="70" spans="1:30" ht="13.5" customHeight="1">
      <c r="A70" s="280" t="s">
        <v>189</v>
      </c>
      <c r="D70" s="213" t="s">
        <v>298</v>
      </c>
      <c r="M70" s="271">
        <v>356</v>
      </c>
      <c r="N70" s="278"/>
      <c r="O70" s="271">
        <v>356</v>
      </c>
      <c r="P70" s="271"/>
      <c r="Q70" s="271"/>
      <c r="R70" s="271">
        <v>368</v>
      </c>
      <c r="S70" s="278"/>
      <c r="T70" s="271">
        <v>368</v>
      </c>
      <c r="U70" s="271"/>
      <c r="V70" s="271"/>
      <c r="W70" s="271"/>
      <c r="X70" s="271"/>
      <c r="Z70" s="284">
        <v>0</v>
      </c>
      <c r="AA70" s="273"/>
    </row>
    <row r="71" spans="1:30" ht="13.5" customHeight="1">
      <c r="A71" s="213" t="s">
        <v>299</v>
      </c>
      <c r="D71" s="213" t="s">
        <v>299</v>
      </c>
      <c r="M71" s="271">
        <v>-90</v>
      </c>
      <c r="N71" s="278"/>
      <c r="O71" s="304">
        <v>-69</v>
      </c>
      <c r="P71" s="304"/>
      <c r="Q71" s="304"/>
      <c r="R71" s="271">
        <v>-94</v>
      </c>
      <c r="S71" s="278"/>
      <c r="T71" s="304">
        <v>-72</v>
      </c>
      <c r="U71" s="304"/>
      <c r="V71" s="304"/>
      <c r="W71" s="304"/>
      <c r="X71" s="304"/>
      <c r="Z71" s="284">
        <v>21</v>
      </c>
      <c r="AA71" s="273"/>
    </row>
    <row r="72" spans="1:30" ht="13.5" customHeight="1">
      <c r="N72" s="278"/>
      <c r="S72" s="278"/>
      <c r="Z72" s="286"/>
    </row>
    <row r="73" spans="1:30" s="236" customFormat="1" ht="13.5" customHeight="1" thickBot="1">
      <c r="A73" s="236" t="s">
        <v>300</v>
      </c>
      <c r="B73" s="236" t="s">
        <v>300</v>
      </c>
      <c r="I73" s="215"/>
      <c r="J73" s="215"/>
      <c r="K73" s="215"/>
      <c r="M73" s="306">
        <v>139210</v>
      </c>
      <c r="N73" s="274"/>
      <c r="O73" s="307">
        <v>201920</v>
      </c>
      <c r="P73" s="308"/>
      <c r="Q73" s="308"/>
      <c r="R73" s="306">
        <v>188148</v>
      </c>
      <c r="S73" s="274"/>
      <c r="T73" s="306">
        <v>277659</v>
      </c>
      <c r="U73" s="308"/>
      <c r="V73" s="308"/>
      <c r="W73" s="308"/>
      <c r="X73" s="308"/>
      <c r="Y73" s="244"/>
      <c r="Z73" s="309"/>
      <c r="AA73" s="266"/>
      <c r="AB73" s="275"/>
      <c r="AC73" s="244"/>
    </row>
    <row r="74" spans="1:30" ht="13.5" customHeight="1" thickTop="1">
      <c r="A74" s="236"/>
      <c r="B74" s="236"/>
      <c r="C74" s="236"/>
      <c r="D74" s="236"/>
      <c r="E74" s="236"/>
      <c r="F74" s="236"/>
      <c r="G74" s="236"/>
      <c r="H74" s="236"/>
      <c r="J74" s="215"/>
      <c r="K74" s="215"/>
      <c r="L74" s="236"/>
      <c r="M74" s="310"/>
      <c r="N74" s="236"/>
      <c r="O74" s="311"/>
      <c r="P74" s="311"/>
      <c r="Q74" s="311"/>
      <c r="R74" s="310"/>
      <c r="S74" s="236"/>
      <c r="T74" s="311"/>
      <c r="U74" s="311"/>
      <c r="V74" s="311"/>
      <c r="W74" s="311"/>
      <c r="X74" s="311"/>
      <c r="AA74" s="248"/>
    </row>
    <row r="75" spans="1:30" ht="13.5" customHeight="1">
      <c r="B75" s="214"/>
      <c r="C75" s="214"/>
      <c r="D75" s="214"/>
      <c r="E75" s="214"/>
      <c r="F75" s="214"/>
      <c r="H75" s="214"/>
      <c r="L75" s="214"/>
      <c r="M75" s="217"/>
      <c r="N75" s="214"/>
      <c r="R75" s="217"/>
      <c r="S75" s="214"/>
      <c r="AA75" s="221"/>
    </row>
    <row r="76" spans="1:30" ht="13.5" customHeight="1">
      <c r="B76" s="538" t="s">
        <v>256</v>
      </c>
      <c r="C76" s="538"/>
      <c r="D76" s="538"/>
      <c r="E76" s="538"/>
      <c r="F76" s="538"/>
      <c r="G76" s="538"/>
      <c r="H76" s="538"/>
      <c r="I76" s="538"/>
      <c r="J76" s="538"/>
      <c r="K76" s="538"/>
      <c r="L76" s="538"/>
      <c r="M76" s="538"/>
      <c r="N76" s="538"/>
      <c r="O76" s="538"/>
      <c r="P76" s="538"/>
      <c r="Q76" s="538"/>
      <c r="R76" s="538"/>
      <c r="S76" s="538"/>
      <c r="T76" s="538"/>
      <c r="U76" s="224"/>
      <c r="V76" s="223"/>
      <c r="W76" s="223"/>
      <c r="X76" s="223"/>
      <c r="Z76" s="225"/>
    </row>
    <row r="77" spans="1:30" ht="13.5" customHeight="1">
      <c r="B77" s="223"/>
      <c r="C77" s="227"/>
      <c r="D77" s="227"/>
      <c r="E77" s="227"/>
      <c r="F77" s="227"/>
      <c r="G77" s="227"/>
      <c r="H77" s="227"/>
      <c r="I77" s="223"/>
      <c r="J77" s="223"/>
      <c r="K77" s="223"/>
      <c r="L77" s="227"/>
      <c r="M77" s="223"/>
      <c r="N77" s="223"/>
      <c r="O77" s="223"/>
      <c r="P77" s="223"/>
      <c r="Q77" s="223"/>
      <c r="R77" s="223"/>
      <c r="S77" s="223"/>
      <c r="T77" s="223"/>
      <c r="U77" s="223"/>
      <c r="V77" s="223"/>
      <c r="W77" s="223"/>
      <c r="X77" s="223"/>
      <c r="Z77" s="225"/>
    </row>
    <row r="78" spans="1:30" ht="13.5" customHeight="1">
      <c r="B78" s="538" t="s">
        <v>257</v>
      </c>
      <c r="C78" s="538"/>
      <c r="D78" s="538"/>
      <c r="E78" s="538"/>
      <c r="F78" s="538"/>
      <c r="G78" s="538"/>
      <c r="H78" s="538"/>
      <c r="I78" s="538"/>
      <c r="J78" s="538"/>
      <c r="K78" s="538"/>
      <c r="L78" s="538"/>
      <c r="M78" s="538"/>
      <c r="N78" s="538"/>
      <c r="O78" s="538"/>
      <c r="P78" s="538"/>
      <c r="Q78" s="538"/>
      <c r="R78" s="538"/>
      <c r="S78" s="538"/>
      <c r="T78" s="538"/>
      <c r="U78" s="224"/>
      <c r="V78" s="223"/>
      <c r="W78" s="223"/>
      <c r="X78" s="223"/>
      <c r="Z78" s="228"/>
      <c r="AA78" s="221"/>
    </row>
    <row r="79" spans="1:30" ht="15" customHeight="1">
      <c r="B79" s="223"/>
      <c r="C79" s="227"/>
      <c r="D79" s="227"/>
      <c r="E79" s="227"/>
      <c r="F79" s="227"/>
      <c r="G79" s="227"/>
      <c r="H79" s="227"/>
      <c r="I79" s="223"/>
      <c r="J79" s="223"/>
      <c r="K79" s="223"/>
      <c r="L79" s="227"/>
      <c r="M79" s="223"/>
      <c r="N79" s="223"/>
      <c r="O79" s="223"/>
      <c r="P79" s="223"/>
      <c r="Q79" s="223"/>
      <c r="R79" s="223"/>
      <c r="S79" s="223"/>
      <c r="T79" s="223"/>
      <c r="U79" s="223"/>
      <c r="V79" s="223"/>
      <c r="W79" s="223"/>
      <c r="X79" s="223"/>
      <c r="Z79" s="228"/>
      <c r="AA79" s="221"/>
    </row>
    <row r="80" spans="1:30" ht="13.5" customHeight="1">
      <c r="B80" s="538" t="s">
        <v>301</v>
      </c>
      <c r="C80" s="538"/>
      <c r="D80" s="538"/>
      <c r="E80" s="538"/>
      <c r="F80" s="538"/>
      <c r="G80" s="538"/>
      <c r="H80" s="538"/>
      <c r="I80" s="538"/>
      <c r="J80" s="538"/>
      <c r="K80" s="538"/>
      <c r="L80" s="538"/>
      <c r="M80" s="538"/>
      <c r="N80" s="538"/>
      <c r="O80" s="538"/>
      <c r="P80" s="538"/>
      <c r="Q80" s="538"/>
      <c r="R80" s="538"/>
      <c r="S80" s="538"/>
      <c r="T80" s="538"/>
      <c r="U80" s="224"/>
      <c r="V80" s="223"/>
      <c r="W80" s="223"/>
      <c r="X80" s="223"/>
      <c r="Z80" s="225"/>
    </row>
    <row r="81" spans="1:29" ht="13.5" customHeight="1">
      <c r="B81" s="229"/>
      <c r="C81" s="229"/>
      <c r="D81" s="229"/>
      <c r="E81" s="229"/>
      <c r="F81" s="229"/>
      <c r="G81" s="229"/>
      <c r="H81" s="229"/>
      <c r="I81" s="230"/>
      <c r="J81" s="231"/>
      <c r="K81" s="231"/>
      <c r="L81" s="229"/>
      <c r="M81" s="232"/>
      <c r="N81" s="229"/>
      <c r="O81" s="233"/>
      <c r="P81" s="233"/>
      <c r="Q81" s="233"/>
      <c r="R81" s="232"/>
      <c r="S81" s="229"/>
      <c r="T81" s="233"/>
      <c r="U81" s="233"/>
      <c r="V81" s="233"/>
      <c r="W81" s="233"/>
      <c r="X81" s="233"/>
      <c r="Z81" s="228"/>
      <c r="AA81" s="221"/>
    </row>
    <row r="82" spans="1:29" ht="13.5" customHeight="1">
      <c r="B82" s="539" t="s">
        <v>302</v>
      </c>
      <c r="C82" s="539"/>
      <c r="D82" s="539"/>
      <c r="E82" s="539"/>
      <c r="F82" s="539"/>
      <c r="G82" s="539"/>
      <c r="H82" s="539"/>
      <c r="I82" s="539"/>
      <c r="J82" s="539"/>
      <c r="K82" s="539"/>
      <c r="L82" s="539"/>
      <c r="M82" s="539"/>
      <c r="N82" s="539"/>
      <c r="O82" s="539"/>
      <c r="P82" s="539"/>
      <c r="Q82" s="539"/>
      <c r="R82" s="539"/>
      <c r="S82" s="539"/>
      <c r="T82" s="539"/>
      <c r="U82" s="235"/>
      <c r="V82" s="234"/>
      <c r="W82" s="234"/>
      <c r="X82" s="234"/>
      <c r="Z82" s="225"/>
      <c r="AB82" s="219"/>
    </row>
    <row r="83" spans="1:29" ht="13.5" customHeight="1">
      <c r="B83" s="234"/>
      <c r="C83" s="234"/>
      <c r="D83" s="234"/>
      <c r="E83" s="234"/>
      <c r="F83" s="234"/>
      <c r="G83" s="234"/>
      <c r="H83" s="234"/>
      <c r="I83" s="234"/>
      <c r="J83" s="234"/>
      <c r="K83" s="234"/>
      <c r="L83" s="234"/>
      <c r="M83" s="234"/>
      <c r="N83" s="234"/>
      <c r="O83" s="234"/>
      <c r="P83" s="234"/>
      <c r="Q83" s="234"/>
      <c r="R83" s="234"/>
      <c r="S83" s="234"/>
      <c r="T83" s="234"/>
      <c r="U83" s="234"/>
      <c r="V83" s="234"/>
      <c r="W83" s="234"/>
      <c r="X83" s="234"/>
      <c r="Z83" s="225"/>
      <c r="AB83" s="219"/>
    </row>
    <row r="84" spans="1:29" ht="13.5" customHeight="1">
      <c r="B84" s="234"/>
      <c r="C84" s="234"/>
      <c r="D84" s="234"/>
      <c r="E84" s="234"/>
      <c r="F84" s="234"/>
      <c r="G84" s="234"/>
      <c r="H84" s="234"/>
      <c r="I84" s="234"/>
      <c r="J84" s="234"/>
      <c r="K84" s="234"/>
      <c r="L84" s="234"/>
      <c r="M84" s="540" t="s">
        <v>260</v>
      </c>
      <c r="N84" s="540"/>
      <c r="O84" s="540"/>
      <c r="P84" s="540"/>
      <c r="Q84" s="540"/>
      <c r="R84" s="540"/>
      <c r="S84" s="540"/>
      <c r="T84" s="540"/>
      <c r="U84" s="246"/>
      <c r="V84" s="246"/>
      <c r="W84" s="246"/>
      <c r="X84" s="246"/>
      <c r="Z84" s="225"/>
      <c r="AB84" s="219"/>
    </row>
    <row r="85" spans="1:29" ht="13.5" customHeight="1">
      <c r="B85" s="234"/>
      <c r="C85" s="234"/>
      <c r="D85" s="234"/>
      <c r="E85" s="234"/>
      <c r="F85" s="234"/>
      <c r="G85" s="234"/>
      <c r="H85" s="234"/>
      <c r="I85" s="234"/>
      <c r="J85" s="234"/>
      <c r="K85" s="234"/>
      <c r="L85" s="234"/>
      <c r="M85" s="246"/>
      <c r="N85" s="246"/>
      <c r="O85" s="246"/>
      <c r="P85" s="246"/>
      <c r="Q85" s="246"/>
      <c r="R85" s="246"/>
      <c r="S85" s="246"/>
      <c r="T85" s="246"/>
      <c r="U85" s="246"/>
      <c r="V85" s="246"/>
      <c r="W85" s="246"/>
      <c r="X85" s="246"/>
      <c r="Z85" s="225"/>
      <c r="AB85" s="219"/>
    </row>
    <row r="86" spans="1:29" ht="13.5" customHeight="1">
      <c r="B86" s="234"/>
      <c r="C86" s="234"/>
      <c r="D86" s="234"/>
      <c r="E86" s="234"/>
      <c r="F86" s="234"/>
      <c r="G86" s="234"/>
      <c r="H86" s="234"/>
      <c r="I86" s="234"/>
      <c r="J86" s="234"/>
      <c r="K86" s="234"/>
      <c r="L86" s="234"/>
      <c r="M86" s="537" t="s">
        <v>261</v>
      </c>
      <c r="N86" s="537"/>
      <c r="O86" s="537"/>
      <c r="P86" s="246"/>
      <c r="Q86" s="246"/>
      <c r="R86" s="537" t="s">
        <v>262</v>
      </c>
      <c r="S86" s="537"/>
      <c r="T86" s="537"/>
      <c r="U86" s="246"/>
      <c r="V86" s="246"/>
      <c r="W86" s="246"/>
      <c r="X86" s="246"/>
      <c r="Z86" s="225"/>
      <c r="AB86" s="219"/>
    </row>
    <row r="87" spans="1:29" ht="13.5" customHeight="1">
      <c r="B87" s="234"/>
      <c r="C87" s="234"/>
      <c r="D87" s="234"/>
      <c r="E87" s="234"/>
      <c r="F87" s="234"/>
      <c r="G87" s="234"/>
      <c r="H87" s="234"/>
      <c r="I87" s="234"/>
      <c r="J87" s="234"/>
      <c r="K87" s="234"/>
      <c r="L87" s="234"/>
      <c r="M87" s="249" t="s">
        <v>263</v>
      </c>
      <c r="N87" s="245"/>
      <c r="O87" s="249" t="s">
        <v>264</v>
      </c>
      <c r="P87" s="249"/>
      <c r="Q87" s="249"/>
      <c r="R87" s="249" t="s">
        <v>263</v>
      </c>
      <c r="S87" s="245"/>
      <c r="T87" s="249" t="s">
        <v>264</v>
      </c>
      <c r="U87" s="249"/>
      <c r="V87" s="249"/>
      <c r="W87" s="249"/>
      <c r="X87" s="249"/>
      <c r="Z87" s="225"/>
      <c r="AB87" s="219"/>
    </row>
    <row r="88" spans="1:29" s="236" customFormat="1" ht="13.5" customHeight="1">
      <c r="I88" s="215"/>
      <c r="J88" s="215"/>
      <c r="K88" s="215"/>
      <c r="L88" s="312"/>
      <c r="M88" s="249" t="s">
        <v>265</v>
      </c>
      <c r="N88" s="245"/>
      <c r="O88" s="249" t="s">
        <v>266</v>
      </c>
      <c r="P88" s="249"/>
      <c r="Q88" s="249"/>
      <c r="R88" s="249" t="s">
        <v>265</v>
      </c>
      <c r="S88" s="245"/>
      <c r="T88" s="249" t="s">
        <v>266</v>
      </c>
      <c r="U88" s="249"/>
      <c r="V88" s="249"/>
      <c r="W88" s="249"/>
      <c r="X88" s="249"/>
      <c r="Y88" s="244"/>
      <c r="Z88" s="250"/>
      <c r="AA88" s="251"/>
      <c r="AB88" s="275"/>
      <c r="AC88" s="244"/>
    </row>
    <row r="89" spans="1:29" s="236" customFormat="1" ht="13.5" customHeight="1">
      <c r="I89" s="239"/>
      <c r="J89" s="239"/>
      <c r="K89" s="239"/>
      <c r="M89" s="252" t="s">
        <v>269</v>
      </c>
      <c r="N89" s="253"/>
      <c r="O89" s="252" t="s">
        <v>270</v>
      </c>
      <c r="P89" s="254"/>
      <c r="Q89" s="254"/>
      <c r="R89" s="252" t="s">
        <v>269</v>
      </c>
      <c r="S89" s="253"/>
      <c r="T89" s="252" t="s">
        <v>270</v>
      </c>
      <c r="U89" s="254"/>
      <c r="V89" s="254"/>
      <c r="W89" s="254"/>
      <c r="X89" s="254"/>
      <c r="Y89" s="244"/>
      <c r="Z89" s="255"/>
      <c r="AA89" s="256"/>
      <c r="AB89" s="275"/>
      <c r="AC89" s="244"/>
    </row>
    <row r="90" spans="1:29" s="236" customFormat="1" ht="6" customHeight="1">
      <c r="I90" s="215"/>
      <c r="J90" s="215"/>
      <c r="K90" s="215"/>
      <c r="M90" s="288"/>
      <c r="N90" s="274"/>
      <c r="O90" s="289"/>
      <c r="P90" s="289"/>
      <c r="Q90" s="289"/>
      <c r="R90" s="288"/>
      <c r="S90" s="274"/>
      <c r="T90" s="289"/>
      <c r="U90" s="289"/>
      <c r="V90" s="289"/>
      <c r="W90" s="289"/>
      <c r="X90" s="289"/>
      <c r="Y90" s="244"/>
      <c r="Z90" s="313"/>
      <c r="AA90" s="248"/>
      <c r="AB90" s="275"/>
      <c r="AC90" s="244"/>
    </row>
    <row r="91" spans="1:29" s="236" customFormat="1" ht="13.5" customHeight="1">
      <c r="A91" s="236" t="s">
        <v>271</v>
      </c>
      <c r="B91" s="236" t="s">
        <v>271</v>
      </c>
      <c r="I91" s="215"/>
      <c r="J91" s="215"/>
      <c r="K91" s="215"/>
      <c r="M91" s="314">
        <v>51871.27504</v>
      </c>
      <c r="N91" s="315"/>
      <c r="O91" s="316">
        <v>111418</v>
      </c>
      <c r="P91" s="317"/>
      <c r="Q91" s="317"/>
      <c r="R91" s="314">
        <v>82112.275040000008</v>
      </c>
      <c r="S91" s="315"/>
      <c r="T91" s="316">
        <v>151317</v>
      </c>
      <c r="U91" s="317"/>
      <c r="V91" s="317"/>
      <c r="W91" s="317"/>
      <c r="X91" s="317"/>
      <c r="Y91" s="244"/>
      <c r="Z91" s="220"/>
      <c r="AA91" s="309"/>
      <c r="AB91" s="275"/>
      <c r="AC91" s="244"/>
    </row>
    <row r="92" spans="1:29" s="236" customFormat="1" ht="6" customHeight="1">
      <c r="I92" s="215"/>
      <c r="J92" s="215"/>
      <c r="K92" s="215"/>
      <c r="M92" s="288"/>
      <c r="N92" s="274"/>
      <c r="O92" s="289"/>
      <c r="P92" s="289"/>
      <c r="Q92" s="289"/>
      <c r="R92" s="288"/>
      <c r="S92" s="274"/>
      <c r="T92" s="289"/>
      <c r="U92" s="289"/>
      <c r="V92" s="289"/>
      <c r="W92" s="289"/>
      <c r="X92" s="289"/>
      <c r="Y92" s="244"/>
      <c r="Z92" s="220"/>
      <c r="AA92" s="248"/>
      <c r="AB92" s="275"/>
      <c r="AC92" s="244"/>
    </row>
    <row r="93" spans="1:29" s="236" customFormat="1" ht="13.5" customHeight="1">
      <c r="C93" s="236" t="s">
        <v>303</v>
      </c>
      <c r="I93" s="239"/>
      <c r="J93" s="215"/>
      <c r="K93" s="215"/>
      <c r="M93" s="314">
        <v>19405</v>
      </c>
      <c r="N93" s="318"/>
      <c r="O93" s="314">
        <v>41664</v>
      </c>
      <c r="P93" s="319"/>
      <c r="Q93" s="319"/>
      <c r="R93" s="314">
        <v>19405</v>
      </c>
      <c r="S93" s="318"/>
      <c r="T93" s="314">
        <v>41664</v>
      </c>
      <c r="U93" s="319"/>
      <c r="V93" s="319"/>
      <c r="W93" s="319"/>
      <c r="X93" s="319"/>
      <c r="Y93" s="244"/>
      <c r="Z93" s="220">
        <v>-22259</v>
      </c>
      <c r="AA93" s="266"/>
      <c r="AB93" s="275"/>
      <c r="AC93" s="244"/>
    </row>
    <row r="94" spans="1:29" ht="6" customHeight="1">
      <c r="N94" s="320"/>
      <c r="S94" s="320"/>
    </row>
    <row r="95" spans="1:29">
      <c r="A95" s="213" t="s">
        <v>304</v>
      </c>
      <c r="D95" s="213" t="s">
        <v>304</v>
      </c>
      <c r="I95" s="239"/>
      <c r="M95" s="271">
        <v>10783</v>
      </c>
      <c r="N95" s="320"/>
      <c r="O95" s="271">
        <v>12996</v>
      </c>
      <c r="P95" s="271"/>
      <c r="Q95" s="271"/>
      <c r="R95" s="271">
        <v>10783</v>
      </c>
      <c r="T95" s="271">
        <v>12996</v>
      </c>
      <c r="U95" s="271"/>
      <c r="V95" s="271"/>
      <c r="W95" s="271"/>
      <c r="X95" s="271"/>
    </row>
    <row r="96" spans="1:29" s="219" customFormat="1" ht="13.35" customHeight="1">
      <c r="A96" s="321" t="s">
        <v>305</v>
      </c>
      <c r="D96" s="219" t="s">
        <v>306</v>
      </c>
      <c r="I96" s="239"/>
      <c r="J96" s="257"/>
      <c r="K96" s="257"/>
      <c r="M96" s="271">
        <v>8622</v>
      </c>
      <c r="N96" s="322"/>
      <c r="O96" s="271">
        <v>28668</v>
      </c>
      <c r="P96" s="271"/>
      <c r="Q96" s="271"/>
      <c r="R96" s="271">
        <v>8622</v>
      </c>
      <c r="S96" s="213"/>
      <c r="T96" s="271">
        <v>28668</v>
      </c>
      <c r="U96" s="271"/>
      <c r="V96" s="271"/>
      <c r="W96" s="271"/>
      <c r="X96" s="271"/>
      <c r="Z96" s="281"/>
      <c r="AA96" s="273"/>
      <c r="AB96" s="222"/>
    </row>
    <row r="97" spans="1:29" ht="6" customHeight="1">
      <c r="N97" s="320"/>
      <c r="S97" s="320"/>
    </row>
    <row r="98" spans="1:29" s="236" customFormat="1" ht="13.5" customHeight="1">
      <c r="C98" s="236" t="s">
        <v>307</v>
      </c>
      <c r="I98" s="239"/>
      <c r="J98" s="215"/>
      <c r="K98" s="215"/>
      <c r="M98" s="314">
        <v>30674</v>
      </c>
      <c r="N98" s="318"/>
      <c r="O98" s="314">
        <v>60578</v>
      </c>
      <c r="P98" s="319"/>
      <c r="Q98" s="319"/>
      <c r="R98" s="314">
        <v>30674</v>
      </c>
      <c r="S98" s="318"/>
      <c r="T98" s="314">
        <v>60578</v>
      </c>
      <c r="U98" s="319"/>
      <c r="V98" s="319"/>
      <c r="W98" s="319"/>
      <c r="X98" s="319"/>
      <c r="Y98" s="244"/>
      <c r="Z98" s="220">
        <v>-29904</v>
      </c>
      <c r="AA98" s="266"/>
      <c r="AB98" s="275"/>
      <c r="AC98" s="244"/>
    </row>
    <row r="99" spans="1:29" ht="6" customHeight="1">
      <c r="N99" s="320"/>
      <c r="S99" s="320"/>
    </row>
    <row r="100" spans="1:29">
      <c r="D100" s="213" t="s">
        <v>308</v>
      </c>
      <c r="I100" s="239"/>
      <c r="M100" s="277">
        <v>30674</v>
      </c>
      <c r="N100" s="320"/>
      <c r="O100" s="271">
        <v>60578</v>
      </c>
      <c r="P100" s="271"/>
      <c r="Q100" s="271"/>
      <c r="R100" s="271">
        <v>30674</v>
      </c>
      <c r="T100" s="271">
        <v>60578</v>
      </c>
      <c r="U100" s="271"/>
      <c r="V100" s="271"/>
      <c r="W100" s="271"/>
      <c r="X100" s="271"/>
      <c r="Z100" s="323"/>
    </row>
    <row r="101" spans="1:29">
      <c r="D101" s="213" t="s">
        <v>309</v>
      </c>
      <c r="N101" s="320"/>
      <c r="R101" s="271">
        <v>0</v>
      </c>
      <c r="T101" s="271">
        <v>0</v>
      </c>
      <c r="Z101" s="323"/>
    </row>
    <row r="102" spans="1:29" ht="6" customHeight="1">
      <c r="N102" s="320"/>
      <c r="S102" s="320"/>
    </row>
    <row r="103" spans="1:29" s="236" customFormat="1" ht="13.5" customHeight="1">
      <c r="C103" s="236" t="s">
        <v>310</v>
      </c>
      <c r="I103" s="215"/>
      <c r="J103" s="215"/>
      <c r="K103" s="215"/>
      <c r="M103" s="316">
        <v>1792.27504</v>
      </c>
      <c r="N103" s="315"/>
      <c r="O103" s="316">
        <v>9176</v>
      </c>
      <c r="P103" s="317"/>
      <c r="Q103" s="317"/>
      <c r="R103" s="316">
        <v>32033.27504</v>
      </c>
      <c r="S103" s="315"/>
      <c r="T103" s="316">
        <v>49075</v>
      </c>
      <c r="U103" s="317"/>
      <c r="V103" s="317"/>
      <c r="W103" s="317"/>
      <c r="X103" s="317"/>
      <c r="Y103" s="244"/>
      <c r="Z103" s="220">
        <v>-7383.7249599999996</v>
      </c>
      <c r="AA103" s="309"/>
      <c r="AB103" s="275"/>
      <c r="AC103" s="244"/>
    </row>
    <row r="104" spans="1:29" ht="6" customHeight="1">
      <c r="M104" s="324"/>
      <c r="N104" s="325"/>
      <c r="O104" s="326"/>
      <c r="P104" s="327"/>
      <c r="Q104" s="327"/>
      <c r="R104" s="324"/>
      <c r="S104" s="325"/>
      <c r="T104" s="326"/>
      <c r="U104" s="327"/>
      <c r="V104" s="327"/>
      <c r="W104" s="327"/>
      <c r="X104" s="327"/>
      <c r="Z104" s="328"/>
      <c r="AA104" s="329"/>
    </row>
    <row r="105" spans="1:29" ht="13.5" customHeight="1">
      <c r="A105" s="213" t="s">
        <v>311</v>
      </c>
      <c r="D105" s="213" t="s">
        <v>311</v>
      </c>
      <c r="M105" s="271">
        <v>75</v>
      </c>
      <c r="N105" s="320"/>
      <c r="O105" s="271">
        <v>5022</v>
      </c>
      <c r="P105" s="271"/>
      <c r="Q105" s="271"/>
      <c r="R105" s="271">
        <v>75</v>
      </c>
      <c r="T105" s="271">
        <v>5022</v>
      </c>
      <c r="U105" s="271"/>
      <c r="V105" s="271"/>
      <c r="W105" s="271"/>
      <c r="X105" s="271"/>
      <c r="Z105" s="281"/>
      <c r="AA105" s="273"/>
    </row>
    <row r="106" spans="1:29" ht="13.5" customHeight="1">
      <c r="A106" s="213" t="s">
        <v>312</v>
      </c>
      <c r="D106" s="213" t="s">
        <v>312</v>
      </c>
      <c r="M106" s="271">
        <v>0</v>
      </c>
      <c r="N106" s="320"/>
      <c r="O106" s="271">
        <v>803</v>
      </c>
      <c r="P106" s="271"/>
      <c r="Q106" s="271"/>
      <c r="R106" s="271">
        <v>404</v>
      </c>
      <c r="T106" s="271">
        <v>1097</v>
      </c>
      <c r="U106" s="271"/>
      <c r="V106" s="271"/>
      <c r="W106" s="271"/>
      <c r="X106" s="271"/>
      <c r="Z106" s="281"/>
      <c r="AA106" s="273"/>
    </row>
    <row r="107" spans="1:29" ht="13.5" customHeight="1">
      <c r="A107" s="213" t="s">
        <v>313</v>
      </c>
      <c r="D107" s="213" t="s">
        <v>314</v>
      </c>
      <c r="M107" s="271">
        <v>119</v>
      </c>
      <c r="N107" s="320"/>
      <c r="O107" s="271">
        <v>1857</v>
      </c>
      <c r="P107" s="271"/>
      <c r="Q107" s="271"/>
      <c r="R107" s="271">
        <v>635</v>
      </c>
      <c r="T107" s="271">
        <v>2271</v>
      </c>
      <c r="U107" s="271"/>
      <c r="V107" s="271"/>
      <c r="W107" s="271"/>
      <c r="X107" s="271"/>
      <c r="Z107" s="281"/>
      <c r="AA107" s="273"/>
    </row>
    <row r="108" spans="1:29" ht="13.5" customHeight="1">
      <c r="A108" s="213" t="s">
        <v>315</v>
      </c>
      <c r="D108" s="213" t="s">
        <v>316</v>
      </c>
      <c r="M108" s="271">
        <v>1598.27504</v>
      </c>
      <c r="N108" s="320"/>
      <c r="O108" s="271">
        <v>1494</v>
      </c>
      <c r="P108" s="271"/>
      <c r="Q108" s="271"/>
      <c r="R108" s="271">
        <v>30919.27504</v>
      </c>
      <c r="T108" s="271">
        <v>40685</v>
      </c>
      <c r="U108" s="271"/>
      <c r="V108" s="271"/>
      <c r="W108" s="271"/>
      <c r="X108" s="271"/>
      <c r="Z108" s="281"/>
      <c r="AA108" s="273"/>
    </row>
    <row r="109" spans="1:29" ht="13.5" customHeight="1">
      <c r="N109" s="320"/>
      <c r="S109" s="320"/>
    </row>
    <row r="110" spans="1:29" ht="13.5" customHeight="1">
      <c r="A110" s="213" t="s">
        <v>317</v>
      </c>
      <c r="B110" s="236" t="s">
        <v>317</v>
      </c>
      <c r="C110" s="236"/>
      <c r="M110" s="316">
        <v>73542.724960000007</v>
      </c>
      <c r="N110" s="325"/>
      <c r="O110" s="316">
        <v>90502</v>
      </c>
      <c r="P110" s="330"/>
      <c r="Q110" s="330"/>
      <c r="R110" s="316">
        <v>73715.724960000007</v>
      </c>
      <c r="S110" s="325"/>
      <c r="T110" s="316">
        <v>90950</v>
      </c>
      <c r="U110" s="330"/>
      <c r="V110" s="330"/>
      <c r="W110" s="330"/>
      <c r="X110" s="330"/>
      <c r="Z110" s="331"/>
      <c r="AA110" s="292"/>
    </row>
    <row r="111" spans="1:29" ht="6" customHeight="1">
      <c r="N111" s="278"/>
      <c r="S111" s="278"/>
    </row>
    <row r="112" spans="1:29" ht="13.5" customHeight="1">
      <c r="C112" s="236" t="s">
        <v>303</v>
      </c>
      <c r="M112" s="316">
        <v>51998</v>
      </c>
      <c r="N112" s="325"/>
      <c r="O112" s="316">
        <v>47449</v>
      </c>
      <c r="P112" s="317"/>
      <c r="Q112" s="317"/>
      <c r="R112" s="316">
        <v>51998</v>
      </c>
      <c r="S112" s="325"/>
      <c r="T112" s="316">
        <v>47449</v>
      </c>
      <c r="U112" s="317"/>
      <c r="V112" s="317"/>
      <c r="W112" s="317"/>
      <c r="X112" s="317"/>
      <c r="Z112" s="220">
        <v>4549</v>
      </c>
      <c r="AA112" s="292"/>
    </row>
    <row r="113" spans="1:29" ht="6" customHeight="1">
      <c r="N113" s="320"/>
      <c r="S113" s="320"/>
      <c r="Z113" s="323"/>
    </row>
    <row r="114" spans="1:29">
      <c r="D114" s="213" t="s">
        <v>304</v>
      </c>
      <c r="M114" s="332">
        <v>0</v>
      </c>
      <c r="N114" s="325"/>
      <c r="O114" s="218">
        <v>2512</v>
      </c>
      <c r="R114" s="271">
        <v>0</v>
      </c>
      <c r="T114" s="271">
        <v>2512</v>
      </c>
      <c r="Z114" s="323"/>
      <c r="AA114" s="333"/>
    </row>
    <row r="115" spans="1:29" ht="13.5" customHeight="1">
      <c r="D115" s="219" t="s">
        <v>306</v>
      </c>
      <c r="L115" s="219"/>
      <c r="M115" s="271">
        <v>51998</v>
      </c>
      <c r="N115" s="334"/>
      <c r="O115" s="271">
        <v>44937</v>
      </c>
      <c r="P115" s="271"/>
      <c r="Q115" s="271"/>
      <c r="R115" s="271">
        <v>51998</v>
      </c>
      <c r="T115" s="271">
        <v>44937</v>
      </c>
      <c r="U115" s="271"/>
      <c r="V115" s="271"/>
      <c r="W115" s="271"/>
      <c r="X115" s="271"/>
      <c r="Z115" s="335"/>
      <c r="AA115" s="273"/>
      <c r="AB115" s="219"/>
    </row>
    <row r="116" spans="1:29" ht="6" customHeight="1">
      <c r="N116" s="320"/>
      <c r="S116" s="320"/>
      <c r="Z116" s="323"/>
    </row>
    <row r="117" spans="1:29" s="236" customFormat="1" ht="13.5" customHeight="1">
      <c r="C117" s="236" t="s">
        <v>307</v>
      </c>
      <c r="I117" s="239"/>
      <c r="J117" s="215"/>
      <c r="K117" s="215"/>
      <c r="M117" s="316">
        <v>21021</v>
      </c>
      <c r="N117" s="318"/>
      <c r="O117" s="316">
        <v>25697</v>
      </c>
      <c r="P117" s="319"/>
      <c r="Q117" s="319"/>
      <c r="R117" s="316">
        <v>21021</v>
      </c>
      <c r="S117" s="318"/>
      <c r="T117" s="316">
        <v>25697</v>
      </c>
      <c r="U117" s="319"/>
      <c r="V117" s="319"/>
      <c r="W117" s="319"/>
      <c r="X117" s="319"/>
      <c r="Y117" s="244"/>
      <c r="Z117" s="220">
        <v>-4676</v>
      </c>
      <c r="AA117" s="266"/>
      <c r="AB117" s="275"/>
      <c r="AC117" s="244"/>
    </row>
    <row r="118" spans="1:29" ht="6" customHeight="1">
      <c r="N118" s="320"/>
      <c r="S118" s="320"/>
      <c r="Z118" s="323"/>
    </row>
    <row r="119" spans="1:29">
      <c r="D119" s="213" t="s">
        <v>308</v>
      </c>
      <c r="I119" s="239"/>
      <c r="M119" s="277">
        <v>15638</v>
      </c>
      <c r="N119" s="320"/>
      <c r="O119" s="271">
        <v>20679</v>
      </c>
      <c r="P119" s="271"/>
      <c r="Q119" s="271"/>
      <c r="R119" s="271">
        <v>15638</v>
      </c>
      <c r="T119" s="271">
        <v>20679</v>
      </c>
      <c r="U119" s="271"/>
      <c r="V119" s="271"/>
      <c r="W119" s="271"/>
      <c r="X119" s="271"/>
      <c r="Z119" s="323"/>
    </row>
    <row r="120" spans="1:29">
      <c r="D120" s="213" t="s">
        <v>309</v>
      </c>
      <c r="M120" s="277">
        <v>5383</v>
      </c>
      <c r="N120" s="320"/>
      <c r="O120" s="218">
        <v>5018</v>
      </c>
      <c r="R120" s="271">
        <v>5383</v>
      </c>
      <c r="T120" s="271">
        <v>5018</v>
      </c>
      <c r="Z120" s="323"/>
    </row>
    <row r="121" spans="1:29" ht="6" customHeight="1">
      <c r="L121" s="219"/>
      <c r="M121" s="336"/>
      <c r="N121" s="334"/>
      <c r="O121" s="337"/>
      <c r="P121" s="337"/>
      <c r="Q121" s="337"/>
      <c r="R121" s="336"/>
      <c r="S121" s="334"/>
      <c r="T121" s="337"/>
      <c r="U121" s="337"/>
      <c r="V121" s="337"/>
      <c r="W121" s="337"/>
      <c r="X121" s="337"/>
      <c r="Z121" s="338"/>
      <c r="AA121" s="329"/>
      <c r="AB121" s="219"/>
    </row>
    <row r="122" spans="1:29">
      <c r="C122" s="236" t="s">
        <v>310</v>
      </c>
      <c r="L122" s="219"/>
      <c r="M122" s="316">
        <v>0</v>
      </c>
      <c r="N122" s="318"/>
      <c r="O122" s="316">
        <v>0</v>
      </c>
      <c r="P122" s="319"/>
      <c r="Q122" s="319"/>
      <c r="R122" s="316">
        <v>173</v>
      </c>
      <c r="S122" s="318"/>
      <c r="T122" s="316">
        <v>17571</v>
      </c>
      <c r="U122" s="337"/>
      <c r="V122" s="337"/>
      <c r="W122" s="337"/>
      <c r="X122" s="337"/>
      <c r="Z122" s="220">
        <v>0</v>
      </c>
      <c r="AA122" s="329"/>
      <c r="AB122" s="219"/>
    </row>
    <row r="123" spans="1:29" ht="6" customHeight="1">
      <c r="L123" s="219"/>
      <c r="M123" s="336"/>
      <c r="N123" s="334"/>
      <c r="O123" s="337"/>
      <c r="P123" s="337"/>
      <c r="Q123" s="337"/>
      <c r="R123" s="336"/>
      <c r="S123" s="334"/>
      <c r="T123" s="337"/>
      <c r="U123" s="337"/>
      <c r="V123" s="337"/>
      <c r="W123" s="337"/>
      <c r="X123" s="337"/>
      <c r="Z123" s="338"/>
      <c r="AA123" s="329"/>
      <c r="AB123" s="219"/>
    </row>
    <row r="124" spans="1:29">
      <c r="A124" s="213" t="s">
        <v>318</v>
      </c>
      <c r="D124" s="213" t="s">
        <v>282</v>
      </c>
      <c r="L124" s="219"/>
      <c r="M124" s="336">
        <v>0</v>
      </c>
      <c r="N124" s="334"/>
      <c r="O124" s="336">
        <v>0</v>
      </c>
      <c r="P124" s="337"/>
      <c r="Q124" s="337"/>
      <c r="R124" s="271">
        <v>173</v>
      </c>
      <c r="T124" s="271">
        <v>187</v>
      </c>
      <c r="U124" s="337"/>
      <c r="V124" s="337"/>
      <c r="W124" s="337"/>
      <c r="X124" s="337"/>
      <c r="Z124" s="338"/>
      <c r="AA124" s="329"/>
      <c r="AB124" s="219"/>
    </row>
    <row r="125" spans="1:29">
      <c r="A125" s="213" t="s">
        <v>316</v>
      </c>
      <c r="D125" s="213" t="s">
        <v>279</v>
      </c>
      <c r="L125" s="219"/>
      <c r="M125" s="336">
        <v>0</v>
      </c>
      <c r="N125" s="334"/>
      <c r="O125" s="336">
        <v>0</v>
      </c>
      <c r="P125" s="337"/>
      <c r="Q125" s="337"/>
      <c r="R125" s="271">
        <v>0</v>
      </c>
      <c r="T125" s="271">
        <v>17384</v>
      </c>
      <c r="U125" s="337"/>
      <c r="V125" s="337"/>
      <c r="W125" s="337"/>
      <c r="X125" s="337"/>
      <c r="Z125" s="338"/>
      <c r="AA125" s="329"/>
      <c r="AB125" s="219"/>
    </row>
    <row r="126" spans="1:29" ht="6" customHeight="1">
      <c r="L126" s="219"/>
      <c r="M126" s="336"/>
      <c r="N126" s="334"/>
      <c r="O126" s="337"/>
      <c r="P126" s="337"/>
      <c r="Q126" s="337"/>
      <c r="R126" s="336"/>
      <c r="S126" s="334"/>
      <c r="T126" s="337"/>
      <c r="U126" s="337"/>
      <c r="V126" s="337"/>
      <c r="W126" s="337"/>
      <c r="X126" s="337"/>
      <c r="Z126" s="338"/>
      <c r="AA126" s="329"/>
      <c r="AB126" s="219"/>
    </row>
    <row r="127" spans="1:29" ht="6" customHeight="1">
      <c r="L127" s="219"/>
      <c r="M127" s="336"/>
      <c r="N127" s="334"/>
      <c r="O127" s="337"/>
      <c r="P127" s="337"/>
      <c r="Q127" s="337"/>
      <c r="R127" s="336"/>
      <c r="S127" s="334"/>
      <c r="T127" s="337"/>
      <c r="U127" s="337"/>
      <c r="V127" s="337"/>
      <c r="W127" s="337"/>
      <c r="X127" s="337"/>
      <c r="Z127" s="338"/>
      <c r="AA127" s="329"/>
      <c r="AB127" s="219"/>
    </row>
    <row r="128" spans="1:29" s="236" customFormat="1" ht="13.5" customHeight="1">
      <c r="C128" s="236" t="s">
        <v>319</v>
      </c>
      <c r="I128" s="239"/>
      <c r="J128" s="215"/>
      <c r="K128" s="215"/>
      <c r="M128" s="314">
        <v>523.72496000000001</v>
      </c>
      <c r="N128" s="318"/>
      <c r="O128" s="314">
        <v>233</v>
      </c>
      <c r="P128" s="319"/>
      <c r="Q128" s="319"/>
      <c r="R128" s="314">
        <v>523.72496000000001</v>
      </c>
      <c r="S128" s="318"/>
      <c r="T128" s="314">
        <v>233</v>
      </c>
      <c r="U128" s="319"/>
      <c r="V128" s="319"/>
      <c r="W128" s="319"/>
      <c r="X128" s="319"/>
      <c r="Y128" s="244"/>
      <c r="Z128" s="220"/>
      <c r="AA128" s="266"/>
      <c r="AB128" s="275"/>
      <c r="AC128" s="244"/>
    </row>
    <row r="129" spans="1:29" ht="6" customHeight="1">
      <c r="L129" s="219"/>
      <c r="M129" s="336"/>
      <c r="N129" s="334"/>
      <c r="O129" s="337"/>
      <c r="P129" s="337"/>
      <c r="Q129" s="337"/>
      <c r="R129" s="336"/>
      <c r="S129" s="334"/>
      <c r="T129" s="337"/>
      <c r="U129" s="337"/>
      <c r="V129" s="337"/>
      <c r="W129" s="337"/>
      <c r="X129" s="337"/>
      <c r="Z129" s="338"/>
      <c r="AA129" s="329"/>
      <c r="AB129" s="219"/>
    </row>
    <row r="130" spans="1:29" ht="13.5" customHeight="1">
      <c r="A130" s="213" t="s">
        <v>320</v>
      </c>
      <c r="D130" s="213" t="s">
        <v>319</v>
      </c>
      <c r="L130" s="219"/>
      <c r="M130" s="271">
        <v>523.72496000000001</v>
      </c>
      <c r="N130" s="322"/>
      <c r="O130" s="271">
        <v>233</v>
      </c>
      <c r="P130" s="271"/>
      <c r="Q130" s="271"/>
      <c r="R130" s="271">
        <v>523.72496000000001</v>
      </c>
      <c r="T130" s="271">
        <v>233</v>
      </c>
      <c r="U130" s="271"/>
      <c r="V130" s="271"/>
      <c r="W130" s="271"/>
      <c r="X130" s="271"/>
      <c r="Z130" s="220">
        <v>290.72496000000001</v>
      </c>
      <c r="AA130" s="273"/>
      <c r="AB130" s="219"/>
      <c r="AC130" s="339"/>
    </row>
    <row r="131" spans="1:29" ht="13.5" customHeight="1">
      <c r="L131" s="219"/>
      <c r="M131" s="258"/>
      <c r="N131" s="322"/>
      <c r="O131" s="260"/>
      <c r="P131" s="260"/>
      <c r="Q131" s="260"/>
      <c r="R131" s="258"/>
      <c r="S131" s="322"/>
      <c r="T131" s="260"/>
      <c r="U131" s="260"/>
      <c r="V131" s="260"/>
      <c r="W131" s="260"/>
      <c r="X131" s="260"/>
      <c r="Z131" s="261"/>
      <c r="AB131" s="219"/>
    </row>
    <row r="132" spans="1:29" ht="13.5" customHeight="1">
      <c r="A132" s="213" t="s">
        <v>321</v>
      </c>
      <c r="B132" s="213" t="s">
        <v>321</v>
      </c>
      <c r="L132" s="219"/>
      <c r="M132" s="340">
        <v>13796</v>
      </c>
      <c r="N132" s="334"/>
      <c r="O132" s="340">
        <v>17123</v>
      </c>
      <c r="P132" s="308"/>
      <c r="Q132" s="308"/>
      <c r="R132" s="340">
        <v>32320</v>
      </c>
      <c r="S132" s="334"/>
      <c r="T132" s="340">
        <v>35392</v>
      </c>
      <c r="U132" s="308"/>
      <c r="V132" s="308"/>
      <c r="W132" s="341"/>
      <c r="X132" s="308"/>
      <c r="Z132" s="220">
        <v>-3327</v>
      </c>
      <c r="AA132" s="292"/>
      <c r="AB132" s="219"/>
    </row>
    <row r="133" spans="1:29" ht="6" customHeight="1">
      <c r="L133" s="219"/>
      <c r="M133" s="342"/>
      <c r="N133" s="334"/>
      <c r="O133" s="343"/>
      <c r="P133" s="337"/>
      <c r="Q133" s="337"/>
      <c r="R133" s="342"/>
      <c r="S133" s="334"/>
      <c r="T133" s="343"/>
      <c r="U133" s="337"/>
      <c r="V133" s="337"/>
      <c r="W133" s="337"/>
      <c r="X133" s="337"/>
      <c r="Z133" s="344"/>
      <c r="AA133" s="329"/>
      <c r="AB133" s="219"/>
    </row>
    <row r="134" spans="1:29" ht="13.5" customHeight="1">
      <c r="C134" s="213" t="s">
        <v>322</v>
      </c>
      <c r="L134" s="219"/>
      <c r="M134" s="345"/>
      <c r="N134" s="322"/>
      <c r="R134" s="345"/>
      <c r="S134" s="322"/>
      <c r="Z134" s="346"/>
      <c r="AA134" s="273"/>
      <c r="AB134" s="219"/>
    </row>
    <row r="135" spans="1:29" ht="13.5" customHeight="1">
      <c r="A135" s="213" t="s">
        <v>322</v>
      </c>
      <c r="D135" s="213" t="s">
        <v>323</v>
      </c>
      <c r="L135" s="219"/>
      <c r="M135" s="271">
        <v>11000</v>
      </c>
      <c r="N135" s="322"/>
      <c r="O135" s="347">
        <v>11000</v>
      </c>
      <c r="P135" s="347"/>
      <c r="Q135" s="347"/>
      <c r="R135" s="271">
        <v>11000</v>
      </c>
      <c r="S135" s="322"/>
      <c r="T135" s="347">
        <v>11000</v>
      </c>
      <c r="U135" s="347"/>
      <c r="V135" s="347"/>
      <c r="W135" s="347"/>
      <c r="X135" s="347"/>
      <c r="Z135" s="220">
        <v>0</v>
      </c>
      <c r="AA135" s="273"/>
      <c r="AB135" s="219"/>
    </row>
    <row r="136" spans="1:29" ht="13.5" customHeight="1">
      <c r="A136" s="348" t="s">
        <v>324</v>
      </c>
      <c r="C136" s="213" t="s">
        <v>325</v>
      </c>
      <c r="L136" s="219"/>
      <c r="M136" s="271">
        <v>2796</v>
      </c>
      <c r="N136" s="322"/>
      <c r="O136" s="349">
        <v>6123</v>
      </c>
      <c r="P136" s="349"/>
      <c r="Q136" s="349"/>
      <c r="R136" s="271">
        <v>2796</v>
      </c>
      <c r="S136" s="322"/>
      <c r="T136" s="271">
        <v>6123</v>
      </c>
      <c r="U136" s="349"/>
      <c r="V136" s="349"/>
      <c r="W136" s="349"/>
      <c r="X136" s="349"/>
      <c r="Z136" s="220">
        <v>-3327</v>
      </c>
      <c r="AA136" s="273"/>
      <c r="AB136" s="219"/>
    </row>
    <row r="137" spans="1:29" ht="13.5" customHeight="1">
      <c r="A137" s="348"/>
      <c r="L137" s="219"/>
      <c r="M137" s="271"/>
      <c r="N137" s="322"/>
      <c r="O137" s="349"/>
      <c r="P137" s="349"/>
      <c r="Q137" s="349"/>
      <c r="R137" s="271"/>
      <c r="S137" s="322"/>
      <c r="T137" s="349"/>
      <c r="U137" s="349"/>
      <c r="V137" s="349"/>
      <c r="W137" s="349"/>
      <c r="X137" s="349"/>
      <c r="AA137" s="273"/>
      <c r="AB137" s="219"/>
    </row>
    <row r="138" spans="1:29" ht="13.5" customHeight="1">
      <c r="A138" s="348"/>
      <c r="C138" s="213" t="s">
        <v>326</v>
      </c>
      <c r="L138" s="219"/>
      <c r="M138" s="271">
        <v>0</v>
      </c>
      <c r="N138" s="322"/>
      <c r="O138" s="349">
        <v>0</v>
      </c>
      <c r="P138" s="349"/>
      <c r="Q138" s="349"/>
      <c r="R138" s="271">
        <v>18524</v>
      </c>
      <c r="S138" s="322"/>
      <c r="T138" s="271">
        <v>18269</v>
      </c>
      <c r="U138" s="349"/>
      <c r="V138" s="349"/>
      <c r="W138" s="349"/>
      <c r="X138" s="349"/>
      <c r="AA138" s="273"/>
      <c r="AB138" s="219"/>
    </row>
    <row r="139" spans="1:29" ht="13.5" customHeight="1">
      <c r="L139" s="219"/>
      <c r="M139" s="258"/>
      <c r="N139" s="322"/>
      <c r="O139" s="260"/>
      <c r="P139" s="260"/>
      <c r="Q139" s="260"/>
      <c r="R139" s="258"/>
      <c r="S139" s="322"/>
      <c r="T139" s="260"/>
      <c r="U139" s="260"/>
      <c r="V139" s="260"/>
      <c r="W139" s="260"/>
      <c r="X139" s="260"/>
      <c r="Z139" s="261"/>
      <c r="AB139" s="219"/>
    </row>
    <row r="140" spans="1:29" ht="13.5" customHeight="1" thickBot="1">
      <c r="A140" s="213" t="s">
        <v>327</v>
      </c>
      <c r="B140" s="213" t="s">
        <v>327</v>
      </c>
      <c r="L140" s="219"/>
      <c r="M140" s="307">
        <v>139210</v>
      </c>
      <c r="N140" s="334"/>
      <c r="O140" s="307">
        <v>201920</v>
      </c>
      <c r="P140" s="308"/>
      <c r="Q140" s="308"/>
      <c r="R140" s="307">
        <v>188148</v>
      </c>
      <c r="S140" s="334"/>
      <c r="T140" s="307">
        <v>277659</v>
      </c>
      <c r="U140" s="308"/>
      <c r="V140" s="308"/>
      <c r="W140" s="308"/>
      <c r="X140" s="308"/>
      <c r="Z140" s="292"/>
      <c r="AA140" s="292"/>
      <c r="AB140" s="219"/>
    </row>
    <row r="141" spans="1:29" ht="13.5" customHeight="1" thickTop="1">
      <c r="L141" s="219"/>
      <c r="M141" s="350"/>
      <c r="N141" s="244"/>
      <c r="O141" s="241"/>
      <c r="P141" s="241"/>
      <c r="Q141" s="241"/>
      <c r="R141" s="350"/>
      <c r="S141" s="244"/>
      <c r="T141" s="241"/>
      <c r="U141" s="241"/>
      <c r="V141" s="241"/>
      <c r="W141" s="241"/>
      <c r="X141" s="241"/>
      <c r="Z141" s="242"/>
      <c r="AA141" s="248"/>
      <c r="AB141" s="219"/>
    </row>
    <row r="142" spans="1:29" ht="13.5" customHeight="1">
      <c r="L142" s="219"/>
      <c r="M142" s="258"/>
      <c r="N142" s="219"/>
      <c r="O142" s="260"/>
      <c r="P142" s="260"/>
      <c r="Q142" s="260"/>
      <c r="R142" s="258"/>
      <c r="S142" s="219"/>
      <c r="T142" s="260">
        <v>7</v>
      </c>
      <c r="V142" s="260"/>
      <c r="W142" s="260"/>
      <c r="X142" s="260"/>
      <c r="Z142" s="261"/>
      <c r="AB142" s="219"/>
    </row>
    <row r="143" spans="1:29" ht="13.5" customHeight="1">
      <c r="B143" s="538" t="s">
        <v>256</v>
      </c>
      <c r="C143" s="538"/>
      <c r="D143" s="538"/>
      <c r="E143" s="538"/>
      <c r="F143" s="538"/>
      <c r="G143" s="538"/>
      <c r="H143" s="538"/>
      <c r="I143" s="538"/>
      <c r="J143" s="538"/>
      <c r="K143" s="538"/>
      <c r="L143" s="538"/>
      <c r="M143" s="538"/>
      <c r="N143" s="538"/>
      <c r="O143" s="538"/>
      <c r="P143" s="538"/>
      <c r="Q143" s="538"/>
      <c r="R143" s="538"/>
      <c r="S143" s="538"/>
      <c r="T143" s="538"/>
      <c r="U143" s="224"/>
      <c r="V143" s="223"/>
      <c r="W143" s="223"/>
      <c r="X143" s="223"/>
      <c r="Z143" s="225"/>
    </row>
    <row r="144" spans="1:29" ht="13.5" customHeight="1">
      <c r="B144" s="223"/>
      <c r="C144" s="227"/>
      <c r="D144" s="227"/>
      <c r="E144" s="227"/>
      <c r="F144" s="227"/>
      <c r="G144" s="227"/>
      <c r="H144" s="227"/>
      <c r="I144" s="223"/>
      <c r="J144" s="223"/>
      <c r="K144" s="223"/>
      <c r="L144" s="227"/>
      <c r="M144" s="223"/>
      <c r="N144" s="223"/>
      <c r="O144" s="223"/>
      <c r="P144" s="223"/>
      <c r="Q144" s="223"/>
      <c r="R144" s="223"/>
      <c r="S144" s="223"/>
      <c r="T144" s="223"/>
      <c r="U144" s="223"/>
      <c r="V144" s="223"/>
      <c r="W144" s="223"/>
      <c r="X144" s="223"/>
      <c r="Z144" s="225"/>
    </row>
    <row r="145" spans="1:29" ht="13.5" customHeight="1">
      <c r="B145" s="538" t="s">
        <v>257</v>
      </c>
      <c r="C145" s="538"/>
      <c r="D145" s="538"/>
      <c r="E145" s="538"/>
      <c r="F145" s="538"/>
      <c r="G145" s="538"/>
      <c r="H145" s="538"/>
      <c r="I145" s="538"/>
      <c r="J145" s="538"/>
      <c r="K145" s="538"/>
      <c r="L145" s="538"/>
      <c r="M145" s="538"/>
      <c r="N145" s="538"/>
      <c r="O145" s="538"/>
      <c r="P145" s="538"/>
      <c r="Q145" s="538"/>
      <c r="R145" s="538"/>
      <c r="S145" s="538"/>
      <c r="T145" s="538"/>
      <c r="U145" s="224"/>
      <c r="V145" s="223"/>
      <c r="W145" s="223"/>
      <c r="X145" s="223"/>
      <c r="Z145" s="228"/>
      <c r="AA145" s="221"/>
    </row>
    <row r="146" spans="1:29" ht="15" customHeight="1">
      <c r="B146" s="223"/>
      <c r="C146" s="227"/>
      <c r="D146" s="227"/>
      <c r="E146" s="227"/>
      <c r="F146" s="227"/>
      <c r="G146" s="227"/>
      <c r="H146" s="227"/>
      <c r="I146" s="223"/>
      <c r="J146" s="223"/>
      <c r="K146" s="223"/>
      <c r="L146" s="227"/>
      <c r="M146" s="223"/>
      <c r="N146" s="223"/>
      <c r="O146" s="223"/>
      <c r="P146" s="223"/>
      <c r="Q146" s="223"/>
      <c r="R146" s="223"/>
      <c r="S146" s="223"/>
      <c r="T146" s="223"/>
      <c r="U146" s="223"/>
      <c r="V146" s="223"/>
      <c r="W146" s="223"/>
      <c r="X146" s="223"/>
      <c r="Z146" s="228"/>
      <c r="AA146" s="221"/>
    </row>
    <row r="147" spans="1:29" ht="13.5" customHeight="1">
      <c r="B147" s="538" t="s">
        <v>328</v>
      </c>
      <c r="C147" s="538"/>
      <c r="D147" s="538"/>
      <c r="E147" s="538"/>
      <c r="F147" s="538"/>
      <c r="G147" s="538"/>
      <c r="H147" s="538"/>
      <c r="I147" s="538"/>
      <c r="J147" s="538"/>
      <c r="K147" s="538"/>
      <c r="L147" s="538"/>
      <c r="M147" s="538"/>
      <c r="N147" s="538"/>
      <c r="O147" s="538"/>
      <c r="P147" s="538"/>
      <c r="Q147" s="538"/>
      <c r="R147" s="538"/>
      <c r="S147" s="538"/>
      <c r="T147" s="538"/>
      <c r="U147" s="224"/>
      <c r="V147" s="223"/>
      <c r="W147" s="223"/>
      <c r="X147" s="223"/>
      <c r="Z147" s="225"/>
    </row>
    <row r="148" spans="1:29" ht="13.5" customHeight="1">
      <c r="B148" s="351"/>
      <c r="C148" s="351"/>
      <c r="D148" s="351"/>
      <c r="E148" s="351"/>
      <c r="F148" s="351"/>
      <c r="G148" s="351"/>
      <c r="H148" s="351"/>
      <c r="J148" s="215"/>
      <c r="K148" s="215"/>
      <c r="L148" s="352"/>
      <c r="M148" s="352"/>
      <c r="N148" s="352"/>
      <c r="O148" s="352"/>
      <c r="P148" s="352"/>
      <c r="Q148" s="352"/>
      <c r="R148" s="352"/>
      <c r="S148" s="352"/>
      <c r="T148" s="352"/>
      <c r="U148" s="352"/>
      <c r="V148" s="352"/>
      <c r="W148" s="352"/>
      <c r="X148" s="352"/>
      <c r="Z148" s="353"/>
      <c r="AC148" s="213"/>
    </row>
    <row r="149" spans="1:29" ht="13.5" customHeight="1">
      <c r="B149" s="236"/>
      <c r="C149" s="236"/>
      <c r="D149" s="236"/>
      <c r="E149" s="236"/>
      <c r="F149" s="236"/>
      <c r="G149" s="236"/>
      <c r="H149" s="236"/>
      <c r="J149" s="215"/>
      <c r="K149" s="541" t="s">
        <v>260</v>
      </c>
      <c r="L149" s="541"/>
      <c r="M149" s="541"/>
      <c r="N149" s="541"/>
      <c r="O149" s="541"/>
      <c r="P149" s="541"/>
      <c r="Q149" s="541"/>
      <c r="R149" s="541"/>
      <c r="S149" s="541"/>
      <c r="T149" s="541"/>
      <c r="U149" s="245"/>
      <c r="V149" s="245"/>
      <c r="W149" s="245"/>
      <c r="X149" s="245"/>
      <c r="Z149" s="354" t="s">
        <v>329</v>
      </c>
      <c r="AC149" s="213"/>
    </row>
    <row r="150" spans="1:29" ht="13.5" customHeight="1">
      <c r="B150" s="236"/>
      <c r="C150" s="236"/>
      <c r="D150" s="236"/>
      <c r="E150" s="236"/>
      <c r="F150" s="236"/>
      <c r="G150" s="236"/>
      <c r="H150" s="236"/>
      <c r="J150" s="215"/>
      <c r="K150" s="245"/>
      <c r="L150" s="245"/>
      <c r="M150" s="245"/>
      <c r="N150" s="245"/>
      <c r="O150" s="245"/>
      <c r="P150" s="245"/>
      <c r="Q150" s="245"/>
      <c r="R150" s="245"/>
      <c r="S150" s="245"/>
      <c r="T150" s="245"/>
      <c r="U150" s="245"/>
      <c r="V150" s="245"/>
      <c r="W150" s="245"/>
      <c r="X150" s="245"/>
      <c r="Z150" s="354"/>
      <c r="AC150" s="213"/>
    </row>
    <row r="151" spans="1:29" ht="13.5" customHeight="1">
      <c r="B151" s="236"/>
      <c r="C151" s="236"/>
      <c r="D151" s="236"/>
      <c r="E151" s="236"/>
      <c r="F151" s="236"/>
      <c r="G151" s="236"/>
      <c r="H151" s="236"/>
      <c r="J151" s="215"/>
      <c r="K151" s="245"/>
      <c r="L151" s="245"/>
      <c r="M151" s="537" t="s">
        <v>261</v>
      </c>
      <c r="N151" s="537"/>
      <c r="O151" s="537"/>
      <c r="P151" s="246"/>
      <c r="Q151" s="246"/>
      <c r="R151" s="537" t="s">
        <v>262</v>
      </c>
      <c r="S151" s="537"/>
      <c r="T151" s="537"/>
      <c r="U151" s="245"/>
      <c r="V151" s="245"/>
      <c r="W151" s="245"/>
      <c r="X151" s="245"/>
      <c r="Z151" s="354"/>
      <c r="AC151" s="213"/>
    </row>
    <row r="152" spans="1:29" ht="13.5" customHeight="1">
      <c r="B152" s="236"/>
      <c r="C152" s="236"/>
      <c r="D152" s="236"/>
      <c r="E152" s="236"/>
      <c r="F152" s="236"/>
      <c r="G152" s="236"/>
      <c r="H152" s="236"/>
      <c r="J152" s="215"/>
      <c r="K152" s="249"/>
      <c r="L152" s="245"/>
      <c r="M152" s="249" t="s">
        <v>263</v>
      </c>
      <c r="N152" s="245"/>
      <c r="O152" s="249" t="s">
        <v>263</v>
      </c>
      <c r="P152" s="249"/>
      <c r="Q152" s="249"/>
      <c r="R152" s="249" t="s">
        <v>263</v>
      </c>
      <c r="S152" s="245"/>
      <c r="T152" s="249" t="s">
        <v>263</v>
      </c>
      <c r="U152" s="249"/>
      <c r="V152" s="249"/>
      <c r="W152" s="249"/>
      <c r="X152" s="249"/>
      <c r="Z152" s="354" t="s">
        <v>263</v>
      </c>
      <c r="AC152" s="213"/>
    </row>
    <row r="153" spans="1:29" ht="13.5" customHeight="1">
      <c r="B153" s="236"/>
      <c r="C153" s="236"/>
      <c r="D153" s="236"/>
      <c r="E153" s="236"/>
      <c r="F153" s="236"/>
      <c r="G153" s="236"/>
      <c r="H153" s="236"/>
      <c r="J153" s="215"/>
      <c r="K153" s="355"/>
      <c r="L153" s="245"/>
      <c r="M153" s="249" t="s">
        <v>265</v>
      </c>
      <c r="N153" s="245"/>
      <c r="O153" s="249" t="s">
        <v>265</v>
      </c>
      <c r="P153" s="249"/>
      <c r="Q153" s="249"/>
      <c r="R153" s="249" t="s">
        <v>265</v>
      </c>
      <c r="S153" s="245"/>
      <c r="T153" s="249" t="s">
        <v>265</v>
      </c>
      <c r="U153" s="249"/>
      <c r="V153" s="249"/>
      <c r="W153" s="249"/>
      <c r="X153" s="249"/>
      <c r="Z153" s="354" t="s">
        <v>265</v>
      </c>
      <c r="AA153" s="213"/>
      <c r="AB153" s="213"/>
      <c r="AC153" s="213"/>
    </row>
    <row r="154" spans="1:29" ht="13.5" customHeight="1">
      <c r="B154" s="236"/>
      <c r="C154" s="236"/>
      <c r="D154" s="236"/>
      <c r="E154" s="236"/>
      <c r="F154" s="236"/>
      <c r="G154" s="236"/>
      <c r="H154" s="236"/>
      <c r="I154" s="239"/>
      <c r="J154" s="239"/>
      <c r="K154" s="254"/>
      <c r="L154" s="245"/>
      <c r="M154" s="252" t="s">
        <v>269</v>
      </c>
      <c r="N154" s="253"/>
      <c r="O154" s="252" t="s">
        <v>270</v>
      </c>
      <c r="P154" s="356"/>
      <c r="Q154" s="356"/>
      <c r="R154" s="252" t="s">
        <v>269</v>
      </c>
      <c r="S154" s="253"/>
      <c r="T154" s="252" t="s">
        <v>270</v>
      </c>
      <c r="U154" s="356"/>
      <c r="V154" s="356"/>
      <c r="W154" s="356"/>
      <c r="X154" s="356"/>
      <c r="Z154" s="354" t="s">
        <v>269</v>
      </c>
      <c r="AA154" s="213"/>
      <c r="AB154" s="213"/>
      <c r="AC154" s="213"/>
    </row>
    <row r="155" spans="1:29" ht="6" customHeight="1">
      <c r="K155" s="357"/>
      <c r="L155" s="259"/>
      <c r="N155" s="278"/>
      <c r="S155" s="278"/>
      <c r="Z155" s="358"/>
      <c r="AA155" s="213"/>
      <c r="AB155" s="213"/>
      <c r="AC155" s="213"/>
    </row>
    <row r="156" spans="1:29" ht="13.5" customHeight="1">
      <c r="B156" s="213" t="s">
        <v>330</v>
      </c>
      <c r="K156" s="359"/>
      <c r="L156" s="325"/>
      <c r="M156" s="316">
        <v>12003</v>
      </c>
      <c r="N156" s="325"/>
      <c r="O156" s="316">
        <v>9858</v>
      </c>
      <c r="P156" s="317"/>
      <c r="Q156" s="317"/>
      <c r="R156" s="316">
        <v>13122</v>
      </c>
      <c r="S156" s="325"/>
      <c r="T156" s="316">
        <v>10085</v>
      </c>
      <c r="U156" s="317"/>
      <c r="V156" s="317"/>
      <c r="W156" s="317"/>
      <c r="X156" s="317"/>
      <c r="Z156" s="360"/>
      <c r="AA156" s="213"/>
      <c r="AB156" s="213"/>
      <c r="AC156" s="213"/>
    </row>
    <row r="157" spans="1:29" ht="6" customHeight="1">
      <c r="K157" s="361"/>
      <c r="L157" s="325"/>
      <c r="M157" s="361"/>
      <c r="N157" s="325"/>
      <c r="O157" s="327"/>
      <c r="P157" s="327"/>
      <c r="Q157" s="327"/>
      <c r="R157" s="361"/>
      <c r="S157" s="325"/>
      <c r="T157" s="327"/>
      <c r="U157" s="327"/>
      <c r="V157" s="327"/>
      <c r="W157" s="327"/>
      <c r="X157" s="327"/>
      <c r="Z157" s="362"/>
      <c r="AA157" s="213"/>
      <c r="AB157" s="213"/>
      <c r="AC157" s="213"/>
    </row>
    <row r="158" spans="1:29" ht="13.5" customHeight="1">
      <c r="A158" s="321" t="s">
        <v>275</v>
      </c>
      <c r="C158" s="213" t="s">
        <v>275</v>
      </c>
      <c r="K158" s="363"/>
      <c r="L158" s="320"/>
      <c r="M158" s="271">
        <v>12559</v>
      </c>
      <c r="N158" s="320"/>
      <c r="O158" s="363">
        <v>9680</v>
      </c>
      <c r="P158" s="363"/>
      <c r="Q158" s="363"/>
      <c r="R158" s="271">
        <v>12559</v>
      </c>
      <c r="S158" s="320"/>
      <c r="T158" s="271">
        <v>9680</v>
      </c>
      <c r="U158" s="363"/>
      <c r="V158" s="363"/>
      <c r="W158" s="363"/>
      <c r="X158" s="363"/>
      <c r="Z158" s="364"/>
      <c r="AA158" s="213"/>
      <c r="AB158" s="213"/>
      <c r="AC158" s="213"/>
    </row>
    <row r="159" spans="1:29" ht="13.5" customHeight="1">
      <c r="A159" s="321" t="s">
        <v>331</v>
      </c>
      <c r="C159" s="213" t="s">
        <v>331</v>
      </c>
      <c r="K159" s="363"/>
      <c r="L159" s="320"/>
      <c r="M159" s="271">
        <v>-556</v>
      </c>
      <c r="N159" s="320"/>
      <c r="O159" s="363">
        <v>178</v>
      </c>
      <c r="P159" s="363"/>
      <c r="Q159" s="363"/>
      <c r="R159" s="271">
        <v>563</v>
      </c>
      <c r="S159" s="320"/>
      <c r="T159" s="271">
        <v>405</v>
      </c>
      <c r="U159" s="363"/>
      <c r="V159" s="363"/>
      <c r="W159" s="363"/>
      <c r="X159" s="363"/>
      <c r="Z159" s="364"/>
      <c r="AA159" s="213"/>
      <c r="AB159" s="213"/>
      <c r="AC159" s="213"/>
    </row>
    <row r="160" spans="1:29" ht="6" customHeight="1">
      <c r="K160" s="365"/>
      <c r="L160" s="320"/>
      <c r="M160" s="365"/>
      <c r="N160" s="320"/>
      <c r="O160" s="366"/>
      <c r="P160" s="366"/>
      <c r="Q160" s="366"/>
      <c r="R160" s="365"/>
      <c r="S160" s="320"/>
      <c r="T160" s="366"/>
      <c r="U160" s="366"/>
      <c r="V160" s="366"/>
      <c r="W160" s="366"/>
      <c r="X160" s="366"/>
      <c r="Z160" s="364"/>
      <c r="AA160" s="213"/>
      <c r="AB160" s="213"/>
      <c r="AC160" s="213"/>
    </row>
    <row r="161" spans="1:30" ht="13.5" customHeight="1">
      <c r="B161" s="213" t="s">
        <v>332</v>
      </c>
      <c r="K161" s="359"/>
      <c r="L161" s="325"/>
      <c r="M161" s="316">
        <v>-9433</v>
      </c>
      <c r="N161" s="325"/>
      <c r="O161" s="316">
        <v>-4212</v>
      </c>
      <c r="P161" s="317"/>
      <c r="Q161" s="317"/>
      <c r="R161" s="316">
        <v>-9433</v>
      </c>
      <c r="S161" s="325"/>
      <c r="T161" s="316">
        <v>-4212</v>
      </c>
      <c r="U161" s="317"/>
      <c r="V161" s="317"/>
      <c r="W161" s="317"/>
      <c r="X161" s="317"/>
      <c r="Z161" s="367"/>
      <c r="AA161" s="213"/>
      <c r="AB161" s="213"/>
      <c r="AC161" s="213"/>
    </row>
    <row r="162" spans="1:30" ht="6" customHeight="1">
      <c r="K162" s="361"/>
      <c r="L162" s="325"/>
      <c r="M162" s="361"/>
      <c r="N162" s="325"/>
      <c r="O162" s="327"/>
      <c r="P162" s="327"/>
      <c r="Q162" s="327"/>
      <c r="R162" s="361"/>
      <c r="S162" s="325"/>
      <c r="T162" s="327"/>
      <c r="U162" s="327"/>
      <c r="V162" s="327"/>
      <c r="W162" s="327"/>
      <c r="X162" s="327"/>
      <c r="Z162" s="362"/>
      <c r="AA162" s="213"/>
      <c r="AB162" s="213"/>
      <c r="AC162" s="213"/>
    </row>
    <row r="163" spans="1:30" ht="13.5" customHeight="1">
      <c r="A163" s="213" t="s">
        <v>333</v>
      </c>
      <c r="C163" s="213" t="s">
        <v>334</v>
      </c>
      <c r="K163" s="363"/>
      <c r="L163" s="320"/>
      <c r="M163" s="271">
        <v>-10538</v>
      </c>
      <c r="N163" s="320"/>
      <c r="O163" s="304">
        <v>-3117</v>
      </c>
      <c r="P163" s="304"/>
      <c r="Q163" s="304"/>
      <c r="R163" s="271">
        <v>-10538</v>
      </c>
      <c r="S163" s="320"/>
      <c r="T163" s="271">
        <v>-3117</v>
      </c>
      <c r="U163" s="304"/>
      <c r="V163" s="304"/>
      <c r="W163" s="304"/>
      <c r="X163" s="304"/>
      <c r="Z163" s="368"/>
      <c r="AA163" s="213"/>
      <c r="AB163" s="213"/>
      <c r="AC163" s="213"/>
    </row>
    <row r="164" spans="1:30" ht="13.5" customHeight="1">
      <c r="A164" s="213" t="s">
        <v>335</v>
      </c>
      <c r="B164" s="369"/>
      <c r="C164" s="213" t="s">
        <v>335</v>
      </c>
      <c r="K164" s="363"/>
      <c r="L164" s="320"/>
      <c r="M164" s="271">
        <v>1105</v>
      </c>
      <c r="N164" s="320"/>
      <c r="O164" s="366">
        <v>-1095</v>
      </c>
      <c r="P164" s="366"/>
      <c r="Q164" s="366"/>
      <c r="R164" s="271">
        <v>1105</v>
      </c>
      <c r="S164" s="320"/>
      <c r="T164" s="271">
        <v>-1095</v>
      </c>
      <c r="U164" s="366"/>
      <c r="V164" s="366"/>
      <c r="W164" s="366"/>
      <c r="X164" s="366"/>
      <c r="Z164" s="364"/>
      <c r="AA164" s="213"/>
      <c r="AB164" s="213"/>
      <c r="AC164" s="213"/>
    </row>
    <row r="165" spans="1:30" ht="13.5" customHeight="1">
      <c r="K165" s="361"/>
      <c r="L165" s="320"/>
      <c r="M165" s="365"/>
      <c r="N165" s="320"/>
      <c r="O165" s="366"/>
      <c r="P165" s="366"/>
      <c r="Q165" s="366"/>
      <c r="R165" s="365"/>
      <c r="S165" s="320"/>
      <c r="T165" s="366"/>
      <c r="U165" s="366"/>
      <c r="V165" s="366"/>
      <c r="W165" s="366"/>
      <c r="X165" s="366"/>
      <c r="Z165" s="364"/>
      <c r="AA165" s="213"/>
      <c r="AB165" s="213"/>
      <c r="AC165" s="213"/>
    </row>
    <row r="166" spans="1:30" ht="13.5" customHeight="1">
      <c r="B166" s="236" t="s">
        <v>336</v>
      </c>
      <c r="C166" s="236"/>
      <c r="D166" s="236"/>
      <c r="E166" s="236"/>
      <c r="F166" s="236"/>
      <c r="G166" s="236"/>
      <c r="H166" s="236"/>
      <c r="J166" s="215"/>
      <c r="K166" s="316"/>
      <c r="L166" s="315"/>
      <c r="M166" s="316">
        <v>2570</v>
      </c>
      <c r="N166" s="315"/>
      <c r="O166" s="316">
        <v>5646</v>
      </c>
      <c r="P166" s="317"/>
      <c r="Q166" s="317"/>
      <c r="R166" s="316">
        <v>3689</v>
      </c>
      <c r="S166" s="315"/>
      <c r="T166" s="316">
        <v>5873</v>
      </c>
      <c r="U166" s="317"/>
      <c r="V166" s="317"/>
      <c r="W166" s="317"/>
      <c r="X166" s="317"/>
      <c r="Z166" s="360"/>
      <c r="AA166" s="213"/>
      <c r="AB166" s="213"/>
      <c r="AC166" s="213"/>
    </row>
    <row r="167" spans="1:30" ht="6" customHeight="1">
      <c r="K167" s="365"/>
      <c r="L167" s="320"/>
      <c r="M167" s="365"/>
      <c r="N167" s="320"/>
      <c r="O167" s="365"/>
      <c r="P167" s="365"/>
      <c r="Q167" s="365"/>
      <c r="R167" s="365"/>
      <c r="S167" s="320"/>
      <c r="T167" s="365"/>
      <c r="U167" s="365"/>
      <c r="V167" s="365"/>
      <c r="W167" s="365"/>
      <c r="X167" s="365"/>
      <c r="Z167" s="364"/>
      <c r="AA167" s="213"/>
      <c r="AB167" s="213"/>
      <c r="AC167" s="213"/>
    </row>
    <row r="168" spans="1:30" ht="13.5" customHeight="1">
      <c r="B168" s="213" t="s">
        <v>337</v>
      </c>
      <c r="K168" s="370"/>
      <c r="L168" s="325"/>
      <c r="M168" s="371">
        <v>-5874</v>
      </c>
      <c r="N168" s="325"/>
      <c r="O168" s="371">
        <v>-3597</v>
      </c>
      <c r="P168" s="372"/>
      <c r="Q168" s="372"/>
      <c r="R168" s="371">
        <v>-6644</v>
      </c>
      <c r="S168" s="325"/>
      <c r="T168" s="371">
        <v>-1374</v>
      </c>
      <c r="U168" s="372"/>
      <c r="V168" s="372"/>
      <c r="W168" s="372"/>
      <c r="X168" s="372"/>
      <c r="Z168" s="360"/>
      <c r="AA168" s="213"/>
      <c r="AB168" s="213"/>
      <c r="AC168" s="213"/>
    </row>
    <row r="169" spans="1:30" ht="13.5" customHeight="1">
      <c r="K169" s="361"/>
      <c r="L169" s="325"/>
      <c r="M169" s="361"/>
      <c r="N169" s="325"/>
      <c r="O169" s="327"/>
      <c r="P169" s="327"/>
      <c r="Q169" s="327"/>
      <c r="R169" s="361"/>
      <c r="S169" s="325"/>
      <c r="T169" s="327"/>
      <c r="U169" s="327"/>
      <c r="V169" s="327"/>
      <c r="W169" s="327"/>
      <c r="X169" s="327"/>
      <c r="Z169" s="362"/>
      <c r="AC169" s="373"/>
    </row>
    <row r="170" spans="1:30" ht="13.5" customHeight="1">
      <c r="A170" s="321" t="s">
        <v>338</v>
      </c>
      <c r="C170" s="213" t="s">
        <v>338</v>
      </c>
      <c r="K170" s="363"/>
      <c r="L170" s="320"/>
      <c r="M170" s="271">
        <v>2044</v>
      </c>
      <c r="N170" s="320"/>
      <c r="O170" s="327">
        <v>1588</v>
      </c>
      <c r="P170" s="327"/>
      <c r="Q170" s="327"/>
      <c r="R170" s="271">
        <v>11452</v>
      </c>
      <c r="S170" s="320"/>
      <c r="T170" s="271">
        <v>11545</v>
      </c>
      <c r="U170" s="327"/>
      <c r="V170" s="327"/>
      <c r="W170" s="327"/>
      <c r="X170" s="327"/>
      <c r="Z170" s="364"/>
      <c r="AC170" s="374"/>
    </row>
    <row r="171" spans="1:30" ht="13.5" customHeight="1">
      <c r="A171" s="321" t="s">
        <v>339</v>
      </c>
      <c r="C171" s="213" t="s">
        <v>339</v>
      </c>
      <c r="K171" s="363"/>
      <c r="L171" s="320"/>
      <c r="M171" s="271">
        <v>-1150</v>
      </c>
      <c r="N171" s="320"/>
      <c r="O171" s="363">
        <v>-576</v>
      </c>
      <c r="P171" s="363"/>
      <c r="Q171" s="363"/>
      <c r="R171" s="271">
        <v>-3370</v>
      </c>
      <c r="S171" s="320"/>
      <c r="T171" s="271">
        <v>-2670</v>
      </c>
      <c r="U171" s="363"/>
      <c r="V171" s="363"/>
      <c r="W171" s="363"/>
      <c r="X171" s="363"/>
      <c r="Z171" s="364"/>
      <c r="AC171" s="374"/>
    </row>
    <row r="172" spans="1:30" ht="13.5" customHeight="1">
      <c r="A172" s="321" t="s">
        <v>340</v>
      </c>
      <c r="C172" s="213" t="s">
        <v>340</v>
      </c>
      <c r="K172" s="363"/>
      <c r="L172" s="320"/>
      <c r="M172" s="271">
        <v>-7225</v>
      </c>
      <c r="N172" s="320"/>
      <c r="O172" s="366">
        <v>-3764</v>
      </c>
      <c r="P172" s="366"/>
      <c r="Q172" s="366"/>
      <c r="R172" s="271">
        <v>-12935</v>
      </c>
      <c r="S172" s="320"/>
      <c r="T172" s="271">
        <v>-8737</v>
      </c>
      <c r="U172" s="366"/>
      <c r="V172" s="366"/>
      <c r="W172" s="366"/>
      <c r="X172" s="366"/>
      <c r="Z172" s="364"/>
      <c r="AC172" s="374"/>
      <c r="AD172" s="375"/>
    </row>
    <row r="173" spans="1:30" ht="13.5" customHeight="1">
      <c r="A173" s="321" t="s">
        <v>341</v>
      </c>
      <c r="C173" s="213" t="s">
        <v>341</v>
      </c>
      <c r="K173" s="363"/>
      <c r="L173" s="320"/>
      <c r="M173" s="271">
        <v>-523</v>
      </c>
      <c r="N173" s="320"/>
      <c r="O173" s="366">
        <v>-468</v>
      </c>
      <c r="P173" s="366"/>
      <c r="Q173" s="366"/>
      <c r="R173" s="271">
        <v>-1987</v>
      </c>
      <c r="S173" s="320"/>
      <c r="T173" s="271">
        <v>-1997</v>
      </c>
      <c r="U173" s="366"/>
      <c r="V173" s="366"/>
      <c r="W173" s="366"/>
      <c r="X173" s="366"/>
      <c r="Z173" s="364"/>
      <c r="AC173" s="374"/>
    </row>
    <row r="174" spans="1:30" ht="13.5" customHeight="1">
      <c r="A174" s="321" t="s">
        <v>342</v>
      </c>
      <c r="B174" s="213" t="s">
        <v>342</v>
      </c>
      <c r="C174" s="213" t="s">
        <v>337</v>
      </c>
      <c r="D174" s="236"/>
      <c r="E174" s="236"/>
      <c r="F174" s="236"/>
      <c r="G174" s="236"/>
      <c r="K174" s="363"/>
      <c r="L174" s="320"/>
      <c r="M174" s="271">
        <v>980</v>
      </c>
      <c r="N174" s="320"/>
      <c r="O174" s="363">
        <v>-377</v>
      </c>
      <c r="P174" s="363"/>
      <c r="Q174" s="363"/>
      <c r="R174" s="271">
        <v>196</v>
      </c>
      <c r="S174" s="320"/>
      <c r="T174" s="271">
        <v>485</v>
      </c>
      <c r="U174" s="363"/>
      <c r="V174" s="363"/>
      <c r="W174" s="363"/>
      <c r="X174" s="363"/>
      <c r="Z174" s="364"/>
      <c r="AC174" s="374"/>
    </row>
    <row r="175" spans="1:30" ht="13.5" customHeight="1">
      <c r="K175" s="376"/>
      <c r="L175" s="320"/>
      <c r="M175" s="376"/>
      <c r="N175" s="320"/>
      <c r="O175" s="366"/>
      <c r="P175" s="366"/>
      <c r="Q175" s="366"/>
      <c r="R175" s="376"/>
      <c r="S175" s="320"/>
      <c r="T175" s="366"/>
      <c r="U175" s="366"/>
      <c r="V175" s="366"/>
      <c r="W175" s="366"/>
      <c r="X175" s="366"/>
      <c r="Z175" s="364"/>
      <c r="AC175" s="374"/>
    </row>
    <row r="176" spans="1:30" ht="13.5" customHeight="1">
      <c r="B176" s="377" t="s">
        <v>343</v>
      </c>
      <c r="K176" s="359"/>
      <c r="L176" s="325"/>
      <c r="M176" s="316">
        <v>-3304</v>
      </c>
      <c r="N176" s="325"/>
      <c r="O176" s="316">
        <v>2049</v>
      </c>
      <c r="P176" s="317"/>
      <c r="Q176" s="317"/>
      <c r="R176" s="316">
        <v>-2955</v>
      </c>
      <c r="S176" s="325"/>
      <c r="T176" s="316">
        <v>4499</v>
      </c>
      <c r="U176" s="317"/>
      <c r="V176" s="317"/>
      <c r="W176" s="317"/>
      <c r="X176" s="317"/>
      <c r="Z176" s="360"/>
    </row>
    <row r="177" spans="1:29" ht="6" customHeight="1">
      <c r="A177" s="377"/>
      <c r="B177" s="377"/>
      <c r="K177" s="361"/>
      <c r="L177" s="325"/>
      <c r="M177" s="361"/>
      <c r="N177" s="325"/>
      <c r="O177" s="327"/>
      <c r="P177" s="327"/>
      <c r="Q177" s="327"/>
      <c r="R177" s="361"/>
      <c r="S177" s="325"/>
      <c r="T177" s="327"/>
      <c r="U177" s="327"/>
      <c r="V177" s="327"/>
      <c r="W177" s="327"/>
      <c r="X177" s="327"/>
      <c r="Z177" s="364"/>
    </row>
    <row r="178" spans="1:29" ht="13.5" customHeight="1">
      <c r="A178" s="377" t="s">
        <v>344</v>
      </c>
      <c r="B178" s="377" t="s">
        <v>344</v>
      </c>
      <c r="K178" s="330"/>
      <c r="L178" s="325"/>
      <c r="M178" s="264">
        <v>0</v>
      </c>
      <c r="N178" s="325"/>
      <c r="O178" s="317">
        <v>86</v>
      </c>
      <c r="P178" s="317"/>
      <c r="Q178" s="317"/>
      <c r="R178" s="264">
        <v>19</v>
      </c>
      <c r="S178" s="318"/>
      <c r="T178" s="264">
        <v>157</v>
      </c>
      <c r="U178" s="317"/>
      <c r="V178" s="317"/>
      <c r="W178" s="317"/>
      <c r="X178" s="317"/>
      <c r="Z178" s="362"/>
    </row>
    <row r="179" spans="1:29" ht="6" customHeight="1">
      <c r="A179" s="377"/>
      <c r="B179" s="377"/>
      <c r="K179" s="361"/>
      <c r="L179" s="325"/>
      <c r="M179" s="361"/>
      <c r="N179" s="325"/>
      <c r="O179" s="327"/>
      <c r="P179" s="327"/>
      <c r="Q179" s="327"/>
      <c r="R179" s="361"/>
      <c r="S179" s="325"/>
      <c r="T179" s="327"/>
      <c r="U179" s="327"/>
      <c r="V179" s="327"/>
      <c r="W179" s="327"/>
      <c r="X179" s="327"/>
      <c r="Z179" s="364"/>
    </row>
    <row r="180" spans="1:29" s="236" customFormat="1" ht="13.5" customHeight="1">
      <c r="B180" s="236" t="s">
        <v>345</v>
      </c>
      <c r="I180" s="215"/>
      <c r="J180" s="215"/>
      <c r="K180" s="378"/>
      <c r="L180" s="318"/>
      <c r="M180" s="378"/>
      <c r="N180" s="318"/>
      <c r="O180" s="379"/>
      <c r="P180" s="379"/>
      <c r="Q180" s="379"/>
      <c r="R180" s="378"/>
      <c r="S180" s="318"/>
      <c r="T180" s="379"/>
      <c r="U180" s="379"/>
      <c r="V180" s="379"/>
      <c r="W180" s="379"/>
      <c r="X180" s="379"/>
      <c r="Y180" s="244"/>
      <c r="Z180" s="380"/>
      <c r="AA180" s="248"/>
      <c r="AB180" s="275"/>
      <c r="AC180" s="244"/>
    </row>
    <row r="181" spans="1:29" s="236" customFormat="1" ht="13.5" customHeight="1">
      <c r="B181" s="236" t="s">
        <v>346</v>
      </c>
      <c r="I181" s="215"/>
      <c r="J181" s="215"/>
      <c r="K181" s="316"/>
      <c r="L181" s="315"/>
      <c r="M181" s="316">
        <v>-3304</v>
      </c>
      <c r="N181" s="315"/>
      <c r="O181" s="316">
        <v>2135</v>
      </c>
      <c r="P181" s="317"/>
      <c r="Q181" s="317"/>
      <c r="R181" s="316">
        <v>-2936</v>
      </c>
      <c r="S181" s="315"/>
      <c r="T181" s="316">
        <v>4656</v>
      </c>
      <c r="U181" s="317"/>
      <c r="V181" s="317"/>
      <c r="W181" s="317"/>
      <c r="X181" s="317"/>
      <c r="Y181" s="244"/>
      <c r="Z181" s="381"/>
      <c r="AA181" s="248"/>
      <c r="AB181" s="275"/>
      <c r="AC181" s="244"/>
    </row>
    <row r="182" spans="1:29" ht="6" customHeight="1">
      <c r="K182" s="365"/>
      <c r="L182" s="320"/>
      <c r="M182" s="365"/>
      <c r="N182" s="320"/>
      <c r="O182" s="366"/>
      <c r="P182" s="366"/>
      <c r="Q182" s="366"/>
      <c r="R182" s="365"/>
      <c r="S182" s="320"/>
      <c r="T182" s="366"/>
      <c r="U182" s="366"/>
      <c r="V182" s="366"/>
      <c r="W182" s="366"/>
      <c r="X182" s="366"/>
      <c r="Z182" s="364"/>
    </row>
    <row r="183" spans="1:29">
      <c r="A183" s="236"/>
      <c r="B183" s="236" t="s">
        <v>347</v>
      </c>
      <c r="C183" s="236"/>
      <c r="D183" s="236"/>
      <c r="E183" s="236"/>
      <c r="F183" s="236"/>
      <c r="G183" s="236"/>
      <c r="H183" s="236"/>
      <c r="J183" s="215"/>
      <c r="K183" s="378"/>
      <c r="L183" s="318"/>
      <c r="M183" s="316">
        <v>0</v>
      </c>
      <c r="N183" s="315"/>
      <c r="O183" s="316">
        <v>-1162</v>
      </c>
      <c r="P183" s="317"/>
      <c r="Q183" s="317"/>
      <c r="R183" s="316">
        <v>-113</v>
      </c>
      <c r="S183" s="315"/>
      <c r="T183" s="316">
        <v>-1991</v>
      </c>
      <c r="U183" s="317"/>
      <c r="V183" s="317"/>
      <c r="W183" s="317"/>
      <c r="X183" s="317"/>
      <c r="Z183" s="364"/>
    </row>
    <row r="184" spans="1:29" ht="6" customHeight="1">
      <c r="K184" s="365"/>
      <c r="L184" s="320"/>
      <c r="M184" s="365"/>
      <c r="N184" s="320"/>
      <c r="O184" s="365"/>
      <c r="P184" s="365"/>
      <c r="Q184" s="365"/>
      <c r="R184" s="365"/>
      <c r="S184" s="320"/>
      <c r="T184" s="365"/>
      <c r="U184" s="365"/>
      <c r="V184" s="365"/>
      <c r="W184" s="365"/>
      <c r="X184" s="365"/>
      <c r="Z184" s="364"/>
    </row>
    <row r="185" spans="1:29" ht="13.5" customHeight="1">
      <c r="A185" s="213" t="s">
        <v>348</v>
      </c>
      <c r="B185" s="213" t="s">
        <v>348</v>
      </c>
      <c r="K185" s="382"/>
      <c r="L185" s="325"/>
      <c r="M185" s="271">
        <v>0</v>
      </c>
      <c r="N185" s="325"/>
      <c r="O185" s="327">
        <v>-714</v>
      </c>
      <c r="P185" s="327"/>
      <c r="Q185" s="327"/>
      <c r="R185" s="271">
        <v>-113</v>
      </c>
      <c r="S185" s="320"/>
      <c r="T185" s="271">
        <v>-1543</v>
      </c>
      <c r="U185" s="327"/>
      <c r="V185" s="327"/>
      <c r="W185" s="327"/>
      <c r="X185" s="327"/>
      <c r="Z185" s="360"/>
      <c r="AB185" s="213"/>
      <c r="AC185" s="213"/>
    </row>
    <row r="186" spans="1:29" ht="13.5" customHeight="1">
      <c r="A186" s="213" t="s">
        <v>349</v>
      </c>
      <c r="B186" s="213" t="s">
        <v>349</v>
      </c>
      <c r="K186" s="363"/>
      <c r="L186" s="325"/>
      <c r="M186" s="271">
        <v>0</v>
      </c>
      <c r="N186" s="325"/>
      <c r="O186" s="327">
        <v>-448</v>
      </c>
      <c r="P186" s="327"/>
      <c r="Q186" s="327"/>
      <c r="R186" s="271">
        <v>0</v>
      </c>
      <c r="S186" s="320"/>
      <c r="T186" s="271">
        <v>-448</v>
      </c>
      <c r="U186" s="327"/>
      <c r="V186" s="327"/>
      <c r="W186" s="327"/>
      <c r="X186" s="327"/>
      <c r="Z186" s="362"/>
      <c r="AB186" s="213"/>
      <c r="AC186" s="213"/>
    </row>
    <row r="187" spans="1:29" ht="6" customHeight="1">
      <c r="K187" s="361"/>
      <c r="L187" s="325"/>
      <c r="M187" s="361"/>
      <c r="N187" s="325"/>
      <c r="O187" s="327"/>
      <c r="P187" s="327"/>
      <c r="Q187" s="327"/>
      <c r="R187" s="361"/>
      <c r="S187" s="325"/>
      <c r="T187" s="327"/>
      <c r="U187" s="327"/>
      <c r="V187" s="327"/>
      <c r="W187" s="327"/>
      <c r="X187" s="327"/>
      <c r="Y187" s="383"/>
      <c r="Z187" s="226"/>
      <c r="AB187" s="213"/>
      <c r="AC187" s="213"/>
    </row>
    <row r="188" spans="1:29">
      <c r="A188" s="213" t="s">
        <v>350</v>
      </c>
      <c r="B188" s="213" t="s">
        <v>350</v>
      </c>
      <c r="K188" s="361"/>
      <c r="L188" s="325"/>
      <c r="M188" s="271">
        <v>-23</v>
      </c>
      <c r="N188" s="325"/>
      <c r="O188" s="327">
        <v>-5</v>
      </c>
      <c r="P188" s="327"/>
      <c r="Q188" s="327"/>
      <c r="R188" s="271">
        <v>-23</v>
      </c>
      <c r="S188" s="320"/>
      <c r="T188" s="271">
        <v>-5</v>
      </c>
      <c r="U188" s="327"/>
      <c r="V188" s="327"/>
      <c r="W188" s="327"/>
      <c r="X188" s="327"/>
      <c r="Y188" s="383"/>
      <c r="Z188" s="226"/>
      <c r="AB188" s="213"/>
      <c r="AC188" s="213"/>
    </row>
    <row r="189" spans="1:29" ht="6" customHeight="1">
      <c r="K189" s="361"/>
      <c r="L189" s="325"/>
      <c r="M189" s="361"/>
      <c r="N189" s="325"/>
      <c r="O189" s="327"/>
      <c r="P189" s="327"/>
      <c r="Q189" s="327"/>
      <c r="R189" s="361"/>
      <c r="S189" s="325"/>
      <c r="T189" s="327"/>
      <c r="U189" s="327"/>
      <c r="V189" s="327"/>
      <c r="W189" s="327"/>
      <c r="X189" s="327"/>
      <c r="Y189" s="383"/>
      <c r="Z189" s="226"/>
      <c r="AB189" s="213"/>
      <c r="AC189" s="213"/>
    </row>
    <row r="190" spans="1:29" ht="13.5" customHeight="1" thickBot="1">
      <c r="B190" s="213" t="s">
        <v>351</v>
      </c>
      <c r="K190" s="384"/>
      <c r="L190" s="325"/>
      <c r="M190" s="385">
        <v>-3327</v>
      </c>
      <c r="N190" s="325"/>
      <c r="O190" s="385">
        <v>968</v>
      </c>
      <c r="P190" s="317"/>
      <c r="Q190" s="317"/>
      <c r="R190" s="385">
        <v>-3072</v>
      </c>
      <c r="S190" s="325"/>
      <c r="T190" s="385">
        <v>2660</v>
      </c>
      <c r="U190" s="317"/>
      <c r="V190" s="317"/>
      <c r="W190" s="317"/>
      <c r="X190" s="317"/>
      <c r="Z190" s="360"/>
      <c r="AB190" s="213"/>
      <c r="AC190" s="213"/>
    </row>
    <row r="191" spans="1:29" ht="6" customHeight="1" thickTop="1">
      <c r="K191" s="365"/>
      <c r="L191" s="278"/>
      <c r="M191" s="365"/>
      <c r="N191" s="278"/>
      <c r="O191" s="386"/>
      <c r="P191" s="386"/>
      <c r="Q191" s="386"/>
      <c r="R191" s="365"/>
      <c r="S191" s="278"/>
      <c r="T191" s="386"/>
      <c r="U191" s="386"/>
      <c r="V191" s="386"/>
      <c r="W191" s="386"/>
      <c r="X191" s="386"/>
      <c r="Z191" s="358"/>
      <c r="AB191" s="213"/>
      <c r="AC191" s="213"/>
    </row>
    <row r="192" spans="1:29" ht="13.5" customHeight="1">
      <c r="C192" s="213" t="s">
        <v>352</v>
      </c>
      <c r="K192" s="387"/>
      <c r="L192" s="388"/>
      <c r="M192" s="389">
        <v>-0.30245454545454548</v>
      </c>
      <c r="N192" s="390"/>
      <c r="O192" s="389">
        <v>8.7999999999999995E-2</v>
      </c>
      <c r="P192" s="391"/>
      <c r="Q192" s="391"/>
      <c r="R192" s="389">
        <v>-0.19819354838709677</v>
      </c>
      <c r="T192" s="389">
        <v>0.17161290322580644</v>
      </c>
      <c r="U192" s="391"/>
      <c r="V192" s="391"/>
      <c r="W192" s="391"/>
      <c r="X192" s="391"/>
      <c r="Z192" s="358"/>
      <c r="AB192" s="213"/>
      <c r="AC192" s="213"/>
    </row>
    <row r="193" spans="2:29" ht="13.5" customHeight="1">
      <c r="K193" s="387"/>
      <c r="L193" s="388"/>
      <c r="M193" s="391"/>
      <c r="N193" s="390"/>
      <c r="O193" s="391"/>
      <c r="P193" s="391"/>
      <c r="Q193" s="391"/>
      <c r="U193" s="391"/>
      <c r="V193" s="391"/>
      <c r="W193" s="391"/>
      <c r="X193" s="391"/>
      <c r="Z193" s="358"/>
      <c r="AB193" s="213"/>
      <c r="AC193" s="213"/>
    </row>
    <row r="194" spans="2:29" ht="13.5" customHeight="1">
      <c r="B194" s="543" t="s">
        <v>353</v>
      </c>
      <c r="C194" s="543"/>
      <c r="D194" s="543"/>
      <c r="E194" s="543"/>
      <c r="F194" s="543"/>
      <c r="G194" s="543"/>
      <c r="H194" s="543"/>
      <c r="I194" s="543"/>
      <c r="J194" s="543"/>
      <c r="K194" s="543"/>
      <c r="L194" s="543"/>
      <c r="M194" s="543"/>
      <c r="N194" s="543"/>
      <c r="O194" s="543"/>
      <c r="P194" s="543"/>
      <c r="Q194" s="543"/>
      <c r="R194" s="543"/>
      <c r="S194" s="543"/>
      <c r="T194" s="543"/>
      <c r="U194" s="543"/>
      <c r="V194" s="351"/>
      <c r="W194" s="351"/>
      <c r="X194" s="351"/>
      <c r="Z194" s="225"/>
      <c r="AB194" s="213"/>
      <c r="AC194" s="213"/>
    </row>
    <row r="195" spans="2:29" ht="13.5" customHeight="1">
      <c r="B195" s="351"/>
      <c r="C195" s="351"/>
      <c r="D195" s="351"/>
      <c r="E195" s="351"/>
      <c r="F195" s="351"/>
      <c r="G195" s="351"/>
      <c r="H195" s="351"/>
      <c r="J195" s="215"/>
      <c r="K195" s="215"/>
      <c r="L195" s="351"/>
      <c r="M195" s="352"/>
      <c r="N195" s="352"/>
      <c r="O195" s="352"/>
      <c r="P195" s="352"/>
      <c r="Q195" s="352"/>
      <c r="R195" s="352"/>
      <c r="S195" s="352"/>
      <c r="T195" s="352"/>
      <c r="U195" s="352"/>
      <c r="V195" s="352"/>
      <c r="W195" s="352"/>
      <c r="X195" s="352"/>
      <c r="Z195" s="353"/>
      <c r="AB195" s="213"/>
      <c r="AC195" s="213"/>
    </row>
    <row r="196" spans="2:29" ht="13.5" customHeight="1">
      <c r="K196" s="540" t="s">
        <v>260</v>
      </c>
      <c r="L196" s="540"/>
      <c r="M196" s="540"/>
      <c r="N196" s="540"/>
      <c r="O196" s="540"/>
      <c r="P196" s="540"/>
      <c r="Q196" s="540"/>
      <c r="R196" s="540"/>
      <c r="S196" s="540"/>
      <c r="T196" s="540"/>
      <c r="U196" s="392"/>
      <c r="V196" s="392"/>
      <c r="W196" s="246"/>
      <c r="X196" s="246"/>
      <c r="Z196" s="329"/>
      <c r="AA196" s="292"/>
      <c r="AB196" s="213"/>
      <c r="AC196" s="213"/>
    </row>
    <row r="197" spans="2:29" ht="13.5" customHeight="1">
      <c r="K197" s="246"/>
      <c r="L197" s="246"/>
      <c r="M197" s="246"/>
      <c r="N197" s="246"/>
      <c r="O197" s="246"/>
      <c r="P197" s="246"/>
      <c r="Q197" s="246"/>
      <c r="R197" s="246"/>
      <c r="S197" s="246"/>
      <c r="T197" s="246"/>
      <c r="U197" s="246"/>
      <c r="V197" s="246"/>
      <c r="W197" s="246"/>
      <c r="X197" s="246"/>
      <c r="Z197" s="329"/>
      <c r="AA197" s="292"/>
      <c r="AB197" s="213"/>
      <c r="AC197" s="213"/>
    </row>
    <row r="198" spans="2:29" ht="13.5" customHeight="1">
      <c r="K198" s="246"/>
      <c r="L198" s="246"/>
      <c r="M198" s="537" t="s">
        <v>261</v>
      </c>
      <c r="N198" s="537"/>
      <c r="O198" s="537"/>
      <c r="P198" s="246"/>
      <c r="Q198" s="246"/>
      <c r="R198" s="537" t="s">
        <v>262</v>
      </c>
      <c r="S198" s="537"/>
      <c r="T198" s="537"/>
      <c r="U198" s="246"/>
      <c r="V198" s="246"/>
      <c r="W198" s="246"/>
      <c r="X198" s="246"/>
      <c r="Z198" s="329"/>
      <c r="AA198" s="292"/>
      <c r="AB198" s="213"/>
      <c r="AC198" s="213"/>
    </row>
    <row r="199" spans="2:29" ht="13.5" customHeight="1">
      <c r="K199" s="249"/>
      <c r="L199" s="245"/>
      <c r="M199" s="249" t="s">
        <v>263</v>
      </c>
      <c r="N199" s="245"/>
      <c r="O199" s="249" t="s">
        <v>263</v>
      </c>
      <c r="P199" s="249"/>
      <c r="Q199" s="249"/>
      <c r="R199" s="249" t="s">
        <v>263</v>
      </c>
      <c r="S199" s="245"/>
      <c r="T199" s="249" t="s">
        <v>263</v>
      </c>
      <c r="U199" s="249"/>
      <c r="V199" s="249"/>
      <c r="W199" s="249"/>
      <c r="X199" s="249"/>
      <c r="Z199" s="354"/>
      <c r="AA199" s="292"/>
      <c r="AB199" s="213"/>
      <c r="AC199" s="213"/>
    </row>
    <row r="200" spans="2:29" ht="13.5" customHeight="1">
      <c r="K200" s="355" t="s">
        <v>354</v>
      </c>
      <c r="L200" s="245"/>
      <c r="M200" s="249" t="s">
        <v>265</v>
      </c>
      <c r="N200" s="245"/>
      <c r="O200" s="249" t="s">
        <v>265</v>
      </c>
      <c r="P200" s="249"/>
      <c r="Q200" s="249"/>
      <c r="R200" s="249" t="s">
        <v>265</v>
      </c>
      <c r="S200" s="245"/>
      <c r="T200" s="249" t="s">
        <v>265</v>
      </c>
      <c r="U200" s="249"/>
      <c r="V200" s="249"/>
      <c r="W200" s="249"/>
      <c r="X200" s="249"/>
      <c r="Z200" s="354"/>
      <c r="AA200" s="292"/>
      <c r="AB200" s="213"/>
      <c r="AC200" s="213"/>
    </row>
    <row r="201" spans="2:29" ht="13.5" customHeight="1">
      <c r="K201" s="393">
        <v>2021</v>
      </c>
      <c r="L201" s="245"/>
      <c r="M201" s="252" t="s">
        <v>269</v>
      </c>
      <c r="N201" s="253"/>
      <c r="O201" s="252" t="s">
        <v>270</v>
      </c>
      <c r="P201" s="254"/>
      <c r="Q201" s="254"/>
      <c r="R201" s="252" t="s">
        <v>269</v>
      </c>
      <c r="S201" s="253"/>
      <c r="T201" s="252" t="s">
        <v>270</v>
      </c>
      <c r="U201" s="254"/>
      <c r="V201" s="254"/>
      <c r="W201" s="254"/>
      <c r="X201" s="254"/>
      <c r="Z201" s="394"/>
      <c r="AA201" s="292"/>
      <c r="AB201" s="213"/>
      <c r="AC201" s="213"/>
    </row>
    <row r="202" spans="2:29" ht="6" customHeight="1">
      <c r="L202" s="388"/>
      <c r="M202" s="395"/>
      <c r="N202" s="396"/>
      <c r="O202" s="395"/>
      <c r="P202" s="395"/>
      <c r="Q202" s="395"/>
      <c r="R202" s="395"/>
      <c r="S202" s="396"/>
      <c r="T202" s="395"/>
      <c r="U202" s="395"/>
      <c r="V202" s="395"/>
      <c r="W202" s="395"/>
      <c r="X202" s="395"/>
      <c r="Z202" s="394"/>
      <c r="AA202" s="292"/>
      <c r="AB202" s="213"/>
      <c r="AC202" s="213"/>
    </row>
    <row r="203" spans="2:29" s="236" customFormat="1" ht="13.5" customHeight="1">
      <c r="B203" s="397" t="s">
        <v>355</v>
      </c>
      <c r="I203" s="215"/>
      <c r="J203" s="215"/>
      <c r="K203" s="295"/>
      <c r="L203" s="398"/>
      <c r="M203" s="340">
        <v>-3327</v>
      </c>
      <c r="N203" s="399"/>
      <c r="O203" s="340">
        <v>968</v>
      </c>
      <c r="P203" s="296"/>
      <c r="Q203" s="296"/>
      <c r="R203" s="340">
        <v>-3072</v>
      </c>
      <c r="S203" s="399"/>
      <c r="T203" s="340">
        <v>2660</v>
      </c>
      <c r="U203" s="296"/>
      <c r="V203" s="296"/>
      <c r="W203" s="296"/>
      <c r="X203" s="296"/>
      <c r="Y203" s="244"/>
      <c r="Z203" s="309"/>
      <c r="AA203" s="309"/>
      <c r="AB203" s="275"/>
      <c r="AC203" s="244"/>
    </row>
    <row r="204" spans="2:29" ht="6" customHeight="1">
      <c r="L204" s="325"/>
      <c r="M204" s="361"/>
      <c r="N204" s="325"/>
      <c r="O204" s="327"/>
      <c r="P204" s="327"/>
      <c r="Q204" s="327"/>
      <c r="R204" s="361"/>
      <c r="S204" s="325"/>
      <c r="T204" s="327"/>
      <c r="U204" s="327"/>
      <c r="V204" s="327"/>
      <c r="W204" s="327"/>
      <c r="X204" s="327"/>
      <c r="Z204" s="400"/>
      <c r="AA204" s="329"/>
    </row>
    <row r="205" spans="2:29" ht="13.5" customHeight="1">
      <c r="B205" s="401"/>
      <c r="C205" s="213" t="s">
        <v>356</v>
      </c>
      <c r="K205" s="402">
        <v>0</v>
      </c>
      <c r="L205" s="388"/>
      <c r="M205" s="403">
        <v>0</v>
      </c>
      <c r="N205" s="404"/>
      <c r="O205" s="405">
        <v>0</v>
      </c>
      <c r="P205" s="405"/>
      <c r="Q205" s="405"/>
      <c r="R205" s="403">
        <v>0</v>
      </c>
      <c r="S205" s="404"/>
      <c r="T205" s="405">
        <v>0</v>
      </c>
      <c r="U205" s="405"/>
      <c r="V205" s="405"/>
      <c r="W205" s="405"/>
      <c r="X205" s="405"/>
      <c r="Z205" s="331"/>
      <c r="AA205" s="292"/>
    </row>
    <row r="206" spans="2:29" ht="6" customHeight="1">
      <c r="L206" s="325"/>
      <c r="M206" s="361"/>
      <c r="N206" s="325"/>
      <c r="O206" s="327"/>
      <c r="P206" s="327"/>
      <c r="Q206" s="327"/>
      <c r="R206" s="361"/>
      <c r="S206" s="325"/>
      <c r="T206" s="327"/>
      <c r="U206" s="327"/>
      <c r="V206" s="327"/>
      <c r="W206" s="327"/>
      <c r="X206" s="327"/>
      <c r="Z206" s="400"/>
      <c r="AA206" s="329"/>
    </row>
    <row r="207" spans="2:29" s="236" customFormat="1" ht="13.5" customHeight="1" thickBot="1">
      <c r="B207" s="397" t="s">
        <v>357</v>
      </c>
      <c r="I207" s="215"/>
      <c r="J207" s="215"/>
      <c r="K207" s="385"/>
      <c r="L207" s="398"/>
      <c r="M207" s="385">
        <v>-3327</v>
      </c>
      <c r="N207" s="315"/>
      <c r="O207" s="385">
        <v>968</v>
      </c>
      <c r="P207" s="317"/>
      <c r="Q207" s="317"/>
      <c r="R207" s="385">
        <v>-3072</v>
      </c>
      <c r="S207" s="315"/>
      <c r="T207" s="385">
        <v>2660</v>
      </c>
      <c r="U207" s="317"/>
      <c r="V207" s="317"/>
      <c r="W207" s="317"/>
      <c r="X207" s="317"/>
      <c r="Y207" s="244"/>
      <c r="Z207" s="313"/>
      <c r="AA207" s="309"/>
      <c r="AB207" s="275"/>
      <c r="AC207" s="244"/>
    </row>
    <row r="208" spans="2:29" ht="13.5" customHeight="1" thickTop="1">
      <c r="O208" s="406"/>
      <c r="P208" s="406"/>
      <c r="Q208" s="406"/>
      <c r="T208" s="406"/>
      <c r="U208" s="406"/>
      <c r="V208" s="406"/>
      <c r="W208" s="406"/>
      <c r="X208" s="406"/>
    </row>
    <row r="209" spans="1:29" ht="13.5" customHeight="1">
      <c r="T209" s="218">
        <v>9</v>
      </c>
    </row>
    <row r="210" spans="1:29" ht="13.5" customHeight="1">
      <c r="B210" s="538" t="s">
        <v>256</v>
      </c>
      <c r="C210" s="538"/>
      <c r="D210" s="538"/>
      <c r="E210" s="538"/>
      <c r="F210" s="538"/>
      <c r="G210" s="538"/>
      <c r="H210" s="538"/>
      <c r="I210" s="538"/>
      <c r="J210" s="538"/>
      <c r="K210" s="538"/>
      <c r="L210" s="538"/>
      <c r="M210" s="538"/>
      <c r="N210" s="538"/>
      <c r="O210" s="538"/>
      <c r="P210" s="538"/>
      <c r="Q210" s="538"/>
      <c r="R210" s="538"/>
      <c r="S210" s="538"/>
      <c r="T210" s="538"/>
      <c r="U210" s="224"/>
      <c r="V210" s="223"/>
      <c r="W210" s="223"/>
      <c r="X210" s="223"/>
      <c r="Z210" s="225"/>
    </row>
    <row r="211" spans="1:29" ht="13.5" customHeight="1">
      <c r="B211" s="223"/>
      <c r="C211" s="227"/>
      <c r="D211" s="227"/>
      <c r="E211" s="227"/>
      <c r="F211" s="227"/>
      <c r="G211" s="227"/>
      <c r="H211" s="227"/>
      <c r="I211" s="223"/>
      <c r="J211" s="223"/>
      <c r="K211" s="223"/>
      <c r="L211" s="227"/>
      <c r="M211" s="223"/>
      <c r="N211" s="223"/>
      <c r="O211" s="223"/>
      <c r="P211" s="223"/>
      <c r="Q211" s="223"/>
      <c r="R211" s="223"/>
      <c r="S211" s="223"/>
      <c r="T211" s="223"/>
      <c r="U211" s="223"/>
      <c r="V211" s="223"/>
      <c r="W211" s="223"/>
      <c r="X211" s="223"/>
      <c r="Z211" s="225"/>
    </row>
    <row r="212" spans="1:29" ht="13.5" customHeight="1">
      <c r="B212" s="538" t="s">
        <v>257</v>
      </c>
      <c r="C212" s="538"/>
      <c r="D212" s="538"/>
      <c r="E212" s="538"/>
      <c r="F212" s="538"/>
      <c r="G212" s="538"/>
      <c r="H212" s="538"/>
      <c r="I212" s="538"/>
      <c r="J212" s="538"/>
      <c r="K212" s="538"/>
      <c r="L212" s="538"/>
      <c r="M212" s="538"/>
      <c r="N212" s="538"/>
      <c r="O212" s="538"/>
      <c r="P212" s="538"/>
      <c r="Q212" s="538"/>
      <c r="R212" s="538"/>
      <c r="S212" s="538"/>
      <c r="T212" s="538"/>
      <c r="U212" s="224"/>
      <c r="V212" s="223"/>
      <c r="W212" s="223"/>
      <c r="X212" s="223"/>
      <c r="Z212" s="228"/>
      <c r="AA212" s="221"/>
    </row>
    <row r="213" spans="1:29" ht="13.5" customHeight="1">
      <c r="B213" s="229"/>
      <c r="C213" s="229"/>
      <c r="D213" s="229"/>
      <c r="E213" s="229"/>
      <c r="F213" s="229"/>
      <c r="G213" s="407"/>
      <c r="H213" s="229"/>
      <c r="I213" s="230"/>
      <c r="J213" s="231"/>
      <c r="K213" s="231"/>
      <c r="L213" s="229"/>
      <c r="M213" s="232"/>
      <c r="N213" s="229"/>
      <c r="O213" s="233"/>
      <c r="P213" s="233"/>
      <c r="Q213" s="233"/>
      <c r="R213" s="232"/>
      <c r="S213" s="229"/>
      <c r="T213" s="233"/>
      <c r="U213" s="233"/>
      <c r="V213" s="233"/>
      <c r="W213" s="233"/>
      <c r="X213" s="233"/>
      <c r="Z213" s="228"/>
      <c r="AA213" s="221"/>
    </row>
    <row r="214" spans="1:29" ht="13.5" customHeight="1">
      <c r="B214" s="538" t="s">
        <v>358</v>
      </c>
      <c r="C214" s="538"/>
      <c r="D214" s="538"/>
      <c r="E214" s="538"/>
      <c r="F214" s="538"/>
      <c r="G214" s="538"/>
      <c r="H214" s="538"/>
      <c r="I214" s="538"/>
      <c r="J214" s="538"/>
      <c r="K214" s="538"/>
      <c r="L214" s="538"/>
      <c r="M214" s="538"/>
      <c r="N214" s="538"/>
      <c r="O214" s="538"/>
      <c r="P214" s="538"/>
      <c r="Q214" s="538"/>
      <c r="R214" s="538"/>
      <c r="S214" s="538"/>
      <c r="T214" s="538"/>
      <c r="U214" s="224"/>
      <c r="V214" s="223"/>
      <c r="W214" s="223"/>
      <c r="X214" s="223"/>
      <c r="Z214" s="225"/>
    </row>
    <row r="215" spans="1:29" ht="13.35" customHeight="1">
      <c r="A215" s="408"/>
      <c r="B215" s="544"/>
      <c r="C215" s="544"/>
      <c r="D215" s="544"/>
      <c r="E215" s="544"/>
      <c r="F215" s="544"/>
      <c r="G215" s="544"/>
      <c r="H215" s="544"/>
      <c r="I215" s="544"/>
      <c r="J215" s="544"/>
      <c r="K215" s="544"/>
      <c r="L215" s="544"/>
      <c r="M215" s="544"/>
      <c r="N215" s="544"/>
      <c r="O215" s="544"/>
      <c r="P215" s="352"/>
      <c r="Q215" s="352"/>
      <c r="R215" s="352"/>
      <c r="S215" s="352"/>
      <c r="T215" s="352"/>
      <c r="U215" s="352"/>
      <c r="V215" s="352"/>
      <c r="W215" s="352"/>
      <c r="X215" s="352"/>
      <c r="Z215" s="225"/>
    </row>
    <row r="216" spans="1:29" ht="12.75" customHeight="1">
      <c r="A216" s="408"/>
      <c r="B216" s="352"/>
      <c r="C216" s="352"/>
      <c r="D216" s="352"/>
      <c r="E216" s="352"/>
      <c r="F216" s="352"/>
      <c r="G216" s="352"/>
      <c r="H216" s="352"/>
      <c r="I216" s="239"/>
      <c r="J216" s="239"/>
      <c r="K216" s="541" t="s">
        <v>260</v>
      </c>
      <c r="L216" s="541"/>
      <c r="M216" s="541"/>
      <c r="N216" s="541"/>
      <c r="O216" s="541"/>
      <c r="P216" s="541"/>
      <c r="Q216" s="541"/>
      <c r="R216" s="541"/>
      <c r="S216" s="541"/>
      <c r="T216" s="541"/>
      <c r="U216" s="245"/>
      <c r="V216" s="245"/>
      <c r="W216" s="245"/>
      <c r="X216" s="245"/>
      <c r="Z216" s="226"/>
    </row>
    <row r="217" spans="1:29" ht="12.75" customHeight="1">
      <c r="A217" s="408"/>
      <c r="B217" s="352"/>
      <c r="C217" s="352"/>
      <c r="D217" s="352"/>
      <c r="E217" s="352"/>
      <c r="F217" s="352"/>
      <c r="G217" s="352"/>
      <c r="H217" s="352"/>
      <c r="I217" s="239"/>
      <c r="J217" s="239"/>
      <c r="K217" s="245"/>
      <c r="L217" s="245"/>
      <c r="M217" s="245"/>
      <c r="N217" s="245"/>
      <c r="O217" s="245"/>
      <c r="P217" s="245"/>
      <c r="Q217" s="245"/>
      <c r="R217" s="245"/>
      <c r="S217" s="245"/>
      <c r="T217" s="245"/>
      <c r="U217" s="245"/>
      <c r="V217" s="245"/>
      <c r="W217" s="245"/>
      <c r="X217" s="245"/>
      <c r="Z217" s="226"/>
    </row>
    <row r="218" spans="1:29" ht="12.75" customHeight="1">
      <c r="A218" s="408"/>
      <c r="B218" s="352"/>
      <c r="C218" s="352"/>
      <c r="D218" s="352"/>
      <c r="E218" s="352"/>
      <c r="F218" s="352"/>
      <c r="G218" s="352"/>
      <c r="H218" s="352"/>
      <c r="I218" s="239"/>
      <c r="J218" s="239"/>
      <c r="K218" s="245"/>
      <c r="L218" s="245"/>
      <c r="M218" s="545" t="s">
        <v>261</v>
      </c>
      <c r="N218" s="545"/>
      <c r="O218" s="545"/>
      <c r="P218" s="245"/>
      <c r="Q218" s="245"/>
      <c r="R218" s="545" t="s">
        <v>262</v>
      </c>
      <c r="S218" s="545"/>
      <c r="T218" s="545"/>
      <c r="U218" s="245"/>
      <c r="V218" s="245"/>
      <c r="W218" s="245"/>
      <c r="X218" s="245"/>
      <c r="Z218" s="226"/>
    </row>
    <row r="219" spans="1:29" ht="13.5" customHeight="1">
      <c r="A219" s="408"/>
      <c r="B219" s="352"/>
      <c r="C219" s="352"/>
      <c r="D219" s="352"/>
      <c r="E219" s="352"/>
      <c r="F219" s="352"/>
      <c r="G219" s="352"/>
      <c r="H219" s="352"/>
      <c r="I219" s="239"/>
      <c r="J219" s="239"/>
      <c r="K219" s="249"/>
      <c r="L219" s="245"/>
      <c r="M219" s="249" t="s">
        <v>263</v>
      </c>
      <c r="N219" s="245"/>
      <c r="O219" s="249" t="s">
        <v>263</v>
      </c>
      <c r="P219" s="249"/>
      <c r="Q219" s="249"/>
      <c r="R219" s="249" t="s">
        <v>263</v>
      </c>
      <c r="S219" s="245"/>
      <c r="T219" s="249" t="s">
        <v>263</v>
      </c>
      <c r="U219" s="249"/>
      <c r="V219" s="249"/>
      <c r="W219" s="249"/>
      <c r="X219" s="249"/>
      <c r="Z219" s="358"/>
    </row>
    <row r="220" spans="1:29" ht="13.5" customHeight="1">
      <c r="A220" s="408"/>
      <c r="B220" s="352"/>
      <c r="C220" s="352"/>
      <c r="D220" s="352"/>
      <c r="E220" s="352"/>
      <c r="F220" s="352"/>
      <c r="G220" s="352"/>
      <c r="H220" s="352"/>
      <c r="I220" s="239"/>
      <c r="J220" s="239"/>
      <c r="K220" s="355" t="s">
        <v>354</v>
      </c>
      <c r="L220" s="245"/>
      <c r="M220" s="249" t="s">
        <v>265</v>
      </c>
      <c r="N220" s="245"/>
      <c r="O220" s="249" t="s">
        <v>265</v>
      </c>
      <c r="P220" s="249"/>
      <c r="Q220" s="249"/>
      <c r="R220" s="249" t="s">
        <v>265</v>
      </c>
      <c r="S220" s="245"/>
      <c r="T220" s="249" t="s">
        <v>265</v>
      </c>
      <c r="U220" s="249"/>
      <c r="V220" s="249"/>
      <c r="W220" s="249"/>
      <c r="X220" s="249"/>
      <c r="Z220" s="358"/>
    </row>
    <row r="221" spans="1:29" ht="13.5" customHeight="1">
      <c r="A221" s="408"/>
      <c r="B221" s="352"/>
      <c r="C221" s="352"/>
      <c r="D221" s="352"/>
      <c r="E221" s="352"/>
      <c r="F221" s="352"/>
      <c r="G221" s="352"/>
      <c r="H221" s="352"/>
      <c r="I221" s="239"/>
      <c r="J221" s="239"/>
      <c r="K221" s="252" t="s">
        <v>270</v>
      </c>
      <c r="L221" s="245"/>
      <c r="M221" s="252" t="s">
        <v>269</v>
      </c>
      <c r="N221" s="253"/>
      <c r="O221" s="252" t="s">
        <v>270</v>
      </c>
      <c r="P221" s="356"/>
      <c r="Q221" s="356"/>
      <c r="R221" s="252" t="s">
        <v>269</v>
      </c>
      <c r="S221" s="253"/>
      <c r="T221" s="252" t="s">
        <v>270</v>
      </c>
      <c r="U221" s="356"/>
      <c r="V221" s="356"/>
      <c r="W221" s="356"/>
      <c r="X221" s="356"/>
      <c r="Z221" s="409"/>
      <c r="AA221" s="213"/>
      <c r="AB221" s="213"/>
      <c r="AC221" s="213"/>
    </row>
    <row r="222" spans="1:29" ht="6" customHeight="1">
      <c r="A222" s="321"/>
      <c r="B222" s="352"/>
      <c r="C222" s="352"/>
      <c r="D222" s="352"/>
      <c r="E222" s="352"/>
      <c r="F222" s="352"/>
      <c r="G222" s="352"/>
      <c r="H222" s="352"/>
      <c r="I222" s="239"/>
      <c r="J222" s="239"/>
      <c r="K222" s="239"/>
      <c r="L222" s="352"/>
      <c r="M222" s="249"/>
      <c r="N222" s="352"/>
      <c r="O222" s="241"/>
      <c r="P222" s="241"/>
      <c r="Q222" s="241"/>
      <c r="R222" s="249"/>
      <c r="S222" s="352"/>
      <c r="T222" s="241"/>
      <c r="U222" s="241"/>
      <c r="V222" s="241"/>
      <c r="W222" s="241"/>
      <c r="X222" s="241"/>
      <c r="Z222" s="250"/>
      <c r="AA222" s="213"/>
      <c r="AB222" s="213"/>
      <c r="AC222" s="213"/>
    </row>
    <row r="223" spans="1:29" ht="13.5" customHeight="1">
      <c r="A223" s="321"/>
      <c r="B223" s="219" t="s">
        <v>359</v>
      </c>
      <c r="C223" s="410"/>
      <c r="D223" s="219"/>
      <c r="E223" s="219"/>
      <c r="F223" s="219"/>
      <c r="G223" s="219"/>
      <c r="H223" s="219"/>
      <c r="I223" s="239"/>
      <c r="J223" s="257"/>
      <c r="K223" s="257"/>
      <c r="L223" s="410"/>
      <c r="Z223" s="292"/>
      <c r="AA223" s="213"/>
      <c r="AB223" s="213"/>
      <c r="AC223" s="213"/>
    </row>
    <row r="224" spans="1:29" ht="13.5" customHeight="1">
      <c r="A224" s="321"/>
      <c r="B224" s="219"/>
      <c r="C224" s="219" t="s">
        <v>360</v>
      </c>
      <c r="D224" s="411"/>
      <c r="E224" s="219"/>
      <c r="F224" s="219"/>
      <c r="G224" s="219"/>
      <c r="H224" s="219"/>
      <c r="I224" s="239"/>
      <c r="J224" s="257"/>
      <c r="K224" s="412"/>
      <c r="L224" s="411"/>
      <c r="M224" s="412">
        <v>-3304</v>
      </c>
      <c r="N224" s="410"/>
      <c r="O224" s="412">
        <v>2135</v>
      </c>
      <c r="P224" s="412"/>
      <c r="Q224" s="412"/>
      <c r="R224" s="412">
        <v>-2936</v>
      </c>
      <c r="S224" s="410"/>
      <c r="T224" s="412">
        <v>4656</v>
      </c>
      <c r="U224" s="412"/>
      <c r="V224" s="412"/>
      <c r="W224" s="412"/>
      <c r="X224" s="412"/>
      <c r="Z224" s="335"/>
      <c r="AA224" s="213"/>
      <c r="AB224" s="213"/>
      <c r="AC224" s="213"/>
    </row>
    <row r="225" spans="1:29" ht="13.5" customHeight="1">
      <c r="D225" s="213" t="s">
        <v>361</v>
      </c>
      <c r="K225" s="376"/>
      <c r="L225" s="413"/>
      <c r="M225" s="414">
        <v>38</v>
      </c>
      <c r="N225" s="413"/>
      <c r="O225" s="330">
        <v>293.79743999999994</v>
      </c>
      <c r="P225" s="330"/>
      <c r="Q225" s="330"/>
      <c r="R225" s="412">
        <v>38</v>
      </c>
      <c r="S225" s="413"/>
      <c r="T225" s="412">
        <v>293.79743999999994</v>
      </c>
      <c r="U225" s="330"/>
      <c r="V225" s="330"/>
      <c r="W225" s="330"/>
      <c r="X225" s="330"/>
      <c r="Z225" s="331"/>
      <c r="AA225" s="213"/>
      <c r="AB225" s="213"/>
      <c r="AC225" s="213"/>
    </row>
    <row r="226" spans="1:29" ht="13.5" customHeight="1">
      <c r="D226" s="213" t="s">
        <v>362</v>
      </c>
      <c r="K226" s="376"/>
      <c r="L226" s="413"/>
      <c r="M226" s="414">
        <v>-23</v>
      </c>
      <c r="N226" s="413"/>
      <c r="O226" s="330">
        <v>-5</v>
      </c>
      <c r="P226" s="330"/>
      <c r="Q226" s="330"/>
      <c r="R226" s="412">
        <v>-23</v>
      </c>
      <c r="S226" s="413"/>
      <c r="T226" s="412">
        <v>-5</v>
      </c>
      <c r="U226" s="330"/>
      <c r="V226" s="330"/>
      <c r="W226" s="330"/>
      <c r="X226" s="330"/>
      <c r="Z226" s="331"/>
      <c r="AA226" s="213"/>
      <c r="AB226" s="213"/>
      <c r="AC226" s="213"/>
    </row>
    <row r="227" spans="1:29" ht="13.5" customHeight="1">
      <c r="A227" s="321" t="s">
        <v>363</v>
      </c>
      <c r="D227" s="213" t="s">
        <v>363</v>
      </c>
      <c r="H227" s="413"/>
      <c r="I227" s="415"/>
      <c r="J227" s="416"/>
      <c r="K227" s="376"/>
      <c r="L227" s="413"/>
      <c r="M227" s="412">
        <v>36</v>
      </c>
      <c r="N227" s="413"/>
      <c r="O227" s="376">
        <v>10</v>
      </c>
      <c r="P227" s="376"/>
      <c r="Q227" s="376"/>
      <c r="R227" s="412">
        <v>88</v>
      </c>
      <c r="S227" s="413"/>
      <c r="T227" s="412">
        <v>43</v>
      </c>
      <c r="U227" s="376"/>
      <c r="V227" s="376"/>
      <c r="W227" s="376"/>
      <c r="X227" s="376"/>
      <c r="Z227" s="417"/>
      <c r="AA227" s="213"/>
      <c r="AB227" s="213"/>
      <c r="AC227" s="213"/>
    </row>
    <row r="228" spans="1:29" ht="13.5" customHeight="1">
      <c r="A228" s="213" t="s">
        <v>364</v>
      </c>
      <c r="D228" s="213" t="s">
        <v>364</v>
      </c>
      <c r="K228" s="376"/>
      <c r="L228" s="413"/>
      <c r="M228" s="414">
        <v>0</v>
      </c>
      <c r="N228" s="413"/>
      <c r="O228" s="414">
        <v>0</v>
      </c>
      <c r="P228" s="330"/>
      <c r="Q228" s="330"/>
      <c r="R228" s="412">
        <v>174</v>
      </c>
      <c r="S228" s="413"/>
      <c r="T228" s="412">
        <v>120</v>
      </c>
      <c r="U228" s="330"/>
      <c r="V228" s="330"/>
      <c r="W228" s="330"/>
      <c r="X228" s="330"/>
      <c r="Z228" s="331"/>
      <c r="AA228" s="213"/>
      <c r="AB228" s="213"/>
      <c r="AC228" s="213"/>
    </row>
    <row r="229" spans="1:29" ht="13.5" customHeight="1">
      <c r="A229" s="213" t="s">
        <v>365</v>
      </c>
      <c r="D229" s="213" t="s">
        <v>365</v>
      </c>
      <c r="K229" s="376"/>
      <c r="L229" s="413"/>
      <c r="M229" s="414">
        <v>0</v>
      </c>
      <c r="N229" s="413"/>
      <c r="O229" s="414">
        <v>0</v>
      </c>
      <c r="P229" s="330"/>
      <c r="Q229" s="330"/>
      <c r="R229" s="412">
        <v>0</v>
      </c>
      <c r="S229" s="413"/>
      <c r="T229" s="412">
        <v>39</v>
      </c>
      <c r="U229" s="330"/>
      <c r="V229" s="330"/>
      <c r="W229" s="330"/>
      <c r="X229" s="330"/>
      <c r="Z229" s="331"/>
      <c r="AA229" s="213"/>
      <c r="AB229" s="213"/>
      <c r="AC229" s="213"/>
    </row>
    <row r="230" spans="1:29" ht="13.5" customHeight="1">
      <c r="A230" s="213" t="s">
        <v>366</v>
      </c>
      <c r="D230" s="213" t="s">
        <v>366</v>
      </c>
      <c r="K230" s="376"/>
      <c r="L230" s="413"/>
      <c r="M230" s="414">
        <v>0</v>
      </c>
      <c r="N230" s="413"/>
      <c r="O230" s="414">
        <v>0</v>
      </c>
      <c r="P230" s="330"/>
      <c r="Q230" s="330"/>
      <c r="R230" s="412">
        <v>-68</v>
      </c>
      <c r="S230" s="413"/>
      <c r="T230" s="412">
        <v>-236</v>
      </c>
      <c r="U230" s="330"/>
      <c r="V230" s="330"/>
      <c r="W230" s="330"/>
      <c r="X230" s="330"/>
      <c r="Z230" s="331"/>
      <c r="AA230" s="213"/>
      <c r="AB230" s="213"/>
      <c r="AC230" s="213"/>
    </row>
    <row r="231" spans="1:29" ht="13.5" customHeight="1">
      <c r="A231" s="213" t="s">
        <v>367</v>
      </c>
      <c r="D231" s="213" t="s">
        <v>367</v>
      </c>
      <c r="K231" s="376"/>
      <c r="L231" s="413"/>
      <c r="M231" s="414">
        <v>0</v>
      </c>
      <c r="N231" s="413"/>
      <c r="O231" s="414">
        <v>0</v>
      </c>
      <c r="P231" s="330"/>
      <c r="Q231" s="330"/>
      <c r="R231" s="412">
        <v>23</v>
      </c>
      <c r="S231" s="413"/>
      <c r="T231" s="412">
        <v>-65</v>
      </c>
      <c r="U231" s="330"/>
      <c r="V231" s="330"/>
      <c r="W231" s="330"/>
      <c r="X231" s="330"/>
      <c r="Z231" s="331"/>
      <c r="AA231" s="213"/>
      <c r="AB231" s="213"/>
      <c r="AC231" s="213"/>
    </row>
    <row r="232" spans="1:29" ht="13.5" customHeight="1">
      <c r="A232" s="213" t="s">
        <v>368</v>
      </c>
      <c r="D232" s="213" t="s">
        <v>368</v>
      </c>
      <c r="K232" s="376"/>
      <c r="L232" s="413"/>
      <c r="M232" s="414">
        <v>0</v>
      </c>
      <c r="N232" s="413"/>
      <c r="O232" s="414">
        <v>0</v>
      </c>
      <c r="P232" s="330"/>
      <c r="Q232" s="330"/>
      <c r="R232" s="412">
        <v>-14</v>
      </c>
      <c r="S232" s="413"/>
      <c r="T232" s="412">
        <v>-13</v>
      </c>
      <c r="U232" s="330"/>
      <c r="V232" s="330"/>
      <c r="W232" s="330"/>
      <c r="X232" s="330"/>
      <c r="Z232" s="331"/>
      <c r="AA232" s="213"/>
      <c r="AB232" s="213"/>
      <c r="AC232" s="213"/>
    </row>
    <row r="234" spans="1:29" ht="13.5" customHeight="1">
      <c r="A234" s="321"/>
      <c r="C234" s="413"/>
      <c r="K234" s="376"/>
      <c r="L234" s="413"/>
      <c r="M234" s="418">
        <v>-3253</v>
      </c>
      <c r="N234" s="413"/>
      <c r="O234" s="418">
        <v>2433.7974399999998</v>
      </c>
      <c r="P234" s="330"/>
      <c r="Q234" s="330"/>
      <c r="R234" s="418">
        <v>-2718</v>
      </c>
      <c r="S234" s="413"/>
      <c r="T234" s="418">
        <v>4832.7974400000003</v>
      </c>
      <c r="U234" s="330"/>
      <c r="V234" s="330"/>
      <c r="W234" s="330"/>
      <c r="X234" s="330"/>
      <c r="Z234" s="417"/>
      <c r="AA234" s="213"/>
      <c r="AB234" s="213"/>
      <c r="AC234" s="213"/>
    </row>
    <row r="235" spans="1:29" ht="6" customHeight="1">
      <c r="A235" s="321"/>
      <c r="C235" s="419"/>
      <c r="K235" s="376"/>
      <c r="L235" s="419"/>
      <c r="M235" s="412"/>
      <c r="N235" s="419"/>
      <c r="O235" s="363"/>
      <c r="P235" s="363"/>
      <c r="Q235" s="363"/>
      <c r="R235" s="412"/>
      <c r="S235" s="419"/>
      <c r="T235" s="363"/>
      <c r="U235" s="363"/>
      <c r="V235" s="363"/>
      <c r="W235" s="363"/>
      <c r="X235" s="363"/>
      <c r="Z235" s="417"/>
      <c r="AA235" s="213"/>
      <c r="AB235" s="213"/>
      <c r="AC235" s="213"/>
    </row>
    <row r="236" spans="1:29" ht="13.5" customHeight="1">
      <c r="A236" s="321"/>
      <c r="C236" s="213" t="s">
        <v>369</v>
      </c>
      <c r="K236" s="303"/>
      <c r="L236" s="413"/>
      <c r="M236" s="345">
        <v>0</v>
      </c>
      <c r="N236" s="413"/>
      <c r="O236" s="363">
        <v>-1293</v>
      </c>
      <c r="P236" s="363"/>
      <c r="Q236" s="363"/>
      <c r="R236" s="345">
        <v>-113</v>
      </c>
      <c r="S236" s="413"/>
      <c r="T236" s="345">
        <v>-2122</v>
      </c>
      <c r="U236" s="363"/>
      <c r="V236" s="363"/>
      <c r="W236" s="363"/>
      <c r="X236" s="363"/>
      <c r="Z236" s="420"/>
      <c r="AA236" s="213"/>
      <c r="AB236" s="213"/>
      <c r="AC236" s="213"/>
    </row>
    <row r="237" spans="1:29" ht="6" customHeight="1">
      <c r="A237" s="321"/>
      <c r="C237" s="419"/>
      <c r="K237" s="376"/>
      <c r="L237" s="419"/>
      <c r="M237" s="412"/>
      <c r="N237" s="419"/>
      <c r="O237" s="421"/>
      <c r="P237" s="421"/>
      <c r="Q237" s="421"/>
      <c r="R237" s="412"/>
      <c r="S237" s="419"/>
      <c r="T237" s="421"/>
      <c r="U237" s="421"/>
      <c r="V237" s="421"/>
      <c r="W237" s="421"/>
      <c r="X237" s="421"/>
      <c r="Z237" s="417"/>
      <c r="AA237" s="213"/>
      <c r="AB237" s="213"/>
      <c r="AC237" s="213"/>
    </row>
    <row r="238" spans="1:29" ht="13.5" customHeight="1">
      <c r="A238" s="321"/>
      <c r="B238" s="213" t="s">
        <v>370</v>
      </c>
      <c r="C238" s="419"/>
      <c r="K238" s="422"/>
      <c r="L238" s="423"/>
      <c r="M238" s="424"/>
      <c r="N238" s="423"/>
      <c r="R238" s="424"/>
      <c r="S238" s="423"/>
      <c r="Z238" s="425"/>
      <c r="AA238" s="213"/>
      <c r="AB238" s="213"/>
      <c r="AC238" s="213"/>
    </row>
    <row r="239" spans="1:29" ht="13.5" customHeight="1">
      <c r="A239" s="321" t="s">
        <v>371</v>
      </c>
      <c r="C239" s="419"/>
      <c r="D239" s="213" t="s">
        <v>371</v>
      </c>
      <c r="K239" s="376"/>
      <c r="L239" s="425"/>
      <c r="M239" s="258">
        <v>53021</v>
      </c>
      <c r="N239" s="423"/>
      <c r="O239" s="426">
        <v>8703</v>
      </c>
      <c r="P239" s="426"/>
      <c r="Q239" s="426"/>
      <c r="R239" s="412">
        <v>64072</v>
      </c>
      <c r="S239" s="413"/>
      <c r="T239" s="412">
        <v>8703</v>
      </c>
      <c r="U239" s="426"/>
      <c r="V239" s="426"/>
      <c r="W239" s="426"/>
      <c r="X239" s="426"/>
      <c r="Z239" s="427"/>
      <c r="AA239" s="213"/>
      <c r="AB239" s="213"/>
      <c r="AC239" s="213"/>
    </row>
    <row r="240" spans="1:29" ht="13.5" customHeight="1">
      <c r="A240" s="321"/>
      <c r="C240" s="419"/>
      <c r="D240" s="213" t="s">
        <v>275</v>
      </c>
      <c r="K240" s="376"/>
      <c r="L240" s="419"/>
      <c r="M240" s="345">
        <v>9674</v>
      </c>
      <c r="N240" s="419"/>
      <c r="O240" s="363">
        <v>-13443</v>
      </c>
      <c r="P240" s="363"/>
      <c r="Q240" s="363"/>
      <c r="R240" s="412">
        <v>9674</v>
      </c>
      <c r="S240" s="413"/>
      <c r="T240" s="412">
        <v>-13443</v>
      </c>
      <c r="U240" s="363"/>
      <c r="V240" s="363"/>
      <c r="W240" s="363"/>
      <c r="X240" s="363"/>
      <c r="Z240" s="420"/>
      <c r="AA240" s="213"/>
      <c r="AB240" s="213"/>
      <c r="AC240" s="213"/>
    </row>
    <row r="241" spans="1:29" ht="13.5" customHeight="1">
      <c r="A241" s="321" t="s">
        <v>281</v>
      </c>
      <c r="C241" s="419"/>
      <c r="D241" s="213" t="s">
        <v>281</v>
      </c>
      <c r="K241" s="376"/>
      <c r="L241" s="419"/>
      <c r="M241" s="345">
        <v>0</v>
      </c>
      <c r="N241" s="419"/>
      <c r="O241" s="363">
        <v>0</v>
      </c>
      <c r="P241" s="363"/>
      <c r="Q241" s="363"/>
      <c r="R241" s="412">
        <v>-21</v>
      </c>
      <c r="S241" s="413"/>
      <c r="T241" s="412">
        <v>156</v>
      </c>
      <c r="U241" s="363"/>
      <c r="V241" s="363"/>
      <c r="W241" s="363"/>
      <c r="X241" s="363"/>
      <c r="Z241" s="420"/>
      <c r="AA241" s="213"/>
      <c r="AB241" s="213"/>
      <c r="AC241" s="213"/>
    </row>
    <row r="242" spans="1:29" ht="13.5" customHeight="1">
      <c r="A242" s="321" t="s">
        <v>282</v>
      </c>
      <c r="C242" s="419"/>
      <c r="D242" s="213" t="s">
        <v>282</v>
      </c>
      <c r="K242" s="376"/>
      <c r="L242" s="419"/>
      <c r="M242" s="345">
        <v>0</v>
      </c>
      <c r="N242" s="419"/>
      <c r="O242" s="363">
        <v>0</v>
      </c>
      <c r="P242" s="363"/>
      <c r="Q242" s="363"/>
      <c r="R242" s="412">
        <v>-335</v>
      </c>
      <c r="S242" s="413"/>
      <c r="T242" s="412">
        <v>189</v>
      </c>
      <c r="U242" s="363"/>
      <c r="V242" s="363"/>
      <c r="W242" s="363"/>
      <c r="X242" s="363"/>
      <c r="Z242" s="420"/>
      <c r="AA242" s="213"/>
      <c r="AB242" s="213"/>
      <c r="AC242" s="213"/>
    </row>
    <row r="243" spans="1:29" ht="13.5" customHeight="1">
      <c r="A243" s="321" t="s">
        <v>279</v>
      </c>
      <c r="C243" s="419"/>
      <c r="D243" s="213" t="s">
        <v>279</v>
      </c>
      <c r="K243" s="376"/>
      <c r="L243" s="419"/>
      <c r="M243" s="345">
        <v>0</v>
      </c>
      <c r="N243" s="419"/>
      <c r="O243" s="363">
        <v>0</v>
      </c>
      <c r="P243" s="363"/>
      <c r="Q243" s="363"/>
      <c r="R243" s="412">
        <v>2857</v>
      </c>
      <c r="S243" s="413"/>
      <c r="T243" s="412">
        <v>1472</v>
      </c>
      <c r="U243" s="363"/>
      <c r="V243" s="363"/>
      <c r="W243" s="363"/>
      <c r="X243" s="363"/>
      <c r="Z243" s="417"/>
      <c r="AA243" s="213"/>
      <c r="AB243" s="213"/>
      <c r="AC243" s="213"/>
    </row>
    <row r="244" spans="1:29" ht="13.5" customHeight="1">
      <c r="A244" s="321" t="s">
        <v>288</v>
      </c>
      <c r="C244" s="419"/>
      <c r="D244" s="213" t="s">
        <v>372</v>
      </c>
      <c r="K244" s="376"/>
      <c r="L244" s="419"/>
      <c r="M244" s="345">
        <v>0</v>
      </c>
      <c r="N244" s="419"/>
      <c r="O244" s="363">
        <v>0</v>
      </c>
      <c r="P244" s="363"/>
      <c r="Q244" s="363"/>
      <c r="R244" s="412">
        <v>5</v>
      </c>
      <c r="S244" s="413"/>
      <c r="T244" s="412">
        <v>-19</v>
      </c>
      <c r="U244" s="363"/>
      <c r="V244" s="363"/>
      <c r="W244" s="363"/>
      <c r="X244" s="363"/>
      <c r="Z244" s="420"/>
      <c r="AA244" s="213"/>
      <c r="AB244" s="213"/>
      <c r="AC244" s="213"/>
    </row>
    <row r="245" spans="1:29" ht="13.5" customHeight="1">
      <c r="A245" s="321" t="s">
        <v>278</v>
      </c>
      <c r="C245" s="419"/>
      <c r="D245" s="213" t="s">
        <v>278</v>
      </c>
      <c r="K245" s="376"/>
      <c r="L245" s="419"/>
      <c r="M245" s="412">
        <v>-573</v>
      </c>
      <c r="N245" s="419"/>
      <c r="O245" s="363">
        <v>835</v>
      </c>
      <c r="P245" s="363"/>
      <c r="Q245" s="363"/>
      <c r="R245" s="412">
        <v>-578</v>
      </c>
      <c r="S245" s="413"/>
      <c r="T245" s="412">
        <v>853</v>
      </c>
      <c r="U245" s="363"/>
      <c r="V245" s="363"/>
      <c r="W245" s="363"/>
      <c r="X245" s="363"/>
      <c r="Z245" s="417"/>
      <c r="AA245" s="213"/>
      <c r="AB245" s="213"/>
      <c r="AC245" s="213"/>
    </row>
    <row r="246" spans="1:29" ht="13.5" customHeight="1">
      <c r="A246" s="321"/>
      <c r="C246" s="419"/>
      <c r="D246" s="213" t="s">
        <v>286</v>
      </c>
      <c r="K246" s="349"/>
      <c r="L246" s="419"/>
      <c r="M246" s="412">
        <v>-16</v>
      </c>
      <c r="N246" s="419"/>
      <c r="O246" s="363">
        <v>-156</v>
      </c>
      <c r="P246" s="363"/>
      <c r="Q246" s="363"/>
      <c r="R246" s="412">
        <v>-16</v>
      </c>
      <c r="S246" s="413"/>
      <c r="T246" s="412">
        <v>-156</v>
      </c>
      <c r="U246" s="363"/>
      <c r="V246" s="363"/>
      <c r="W246" s="363"/>
      <c r="X246" s="363"/>
      <c r="Z246" s="417"/>
      <c r="AA246" s="213"/>
      <c r="AB246" s="213"/>
      <c r="AC246" s="213"/>
    </row>
    <row r="247" spans="1:29" ht="6" customHeight="1">
      <c r="A247" s="321"/>
      <c r="C247" s="419"/>
      <c r="D247" s="428"/>
      <c r="K247" s="277"/>
      <c r="M247" s="258"/>
      <c r="R247" s="258"/>
      <c r="Z247" s="427"/>
      <c r="AB247" s="213"/>
      <c r="AC247" s="213"/>
    </row>
    <row r="248" spans="1:29" ht="13.5" customHeight="1">
      <c r="A248" s="321"/>
      <c r="B248" s="213" t="s">
        <v>373</v>
      </c>
      <c r="C248" s="419"/>
      <c r="K248" s="330"/>
      <c r="L248" s="419"/>
      <c r="M248" s="414"/>
      <c r="N248" s="419"/>
      <c r="O248" s="363"/>
      <c r="P248" s="363"/>
      <c r="Q248" s="363"/>
      <c r="R248" s="414"/>
      <c r="S248" s="419"/>
      <c r="T248" s="363"/>
      <c r="U248" s="363"/>
      <c r="V248" s="363"/>
      <c r="W248" s="363"/>
      <c r="X248" s="363"/>
      <c r="Z248" s="331"/>
      <c r="AB248" s="213"/>
      <c r="AC248" s="213"/>
    </row>
    <row r="249" spans="1:29" ht="13.5" customHeight="1">
      <c r="A249" s="321"/>
      <c r="D249" s="213" t="s">
        <v>303</v>
      </c>
      <c r="K249" s="376"/>
      <c r="L249" s="419"/>
      <c r="M249" s="271">
        <v>-17710</v>
      </c>
      <c r="N249" s="419"/>
      <c r="O249" s="363">
        <v>-3194</v>
      </c>
      <c r="P249" s="363"/>
      <c r="Q249" s="363"/>
      <c r="R249" s="412">
        <v>-17710</v>
      </c>
      <c r="S249" s="413"/>
      <c r="T249" s="412">
        <v>-3194</v>
      </c>
      <c r="U249" s="363"/>
      <c r="V249" s="363"/>
      <c r="W249" s="363"/>
      <c r="X249" s="363"/>
      <c r="Z249" s="429"/>
      <c r="AB249" s="213"/>
      <c r="AC249" s="213"/>
    </row>
    <row r="250" spans="1:29" ht="13.5" customHeight="1">
      <c r="A250" s="321"/>
      <c r="D250" s="213" t="s">
        <v>307</v>
      </c>
      <c r="K250" s="376"/>
      <c r="L250" s="419"/>
      <c r="M250" s="271">
        <v>-34580</v>
      </c>
      <c r="N250" s="419"/>
      <c r="O250" s="363">
        <v>7026</v>
      </c>
      <c r="P250" s="363"/>
      <c r="Q250" s="363"/>
      <c r="R250" s="412">
        <v>-34580</v>
      </c>
      <c r="S250" s="413"/>
      <c r="T250" s="412">
        <v>7026</v>
      </c>
      <c r="U250" s="363"/>
      <c r="V250" s="363"/>
      <c r="W250" s="363"/>
      <c r="X250" s="363"/>
      <c r="Z250" s="429"/>
      <c r="AB250" s="213"/>
      <c r="AC250" s="213"/>
    </row>
    <row r="251" spans="1:29" ht="13.5" customHeight="1">
      <c r="A251" s="321" t="s">
        <v>314</v>
      </c>
      <c r="D251" s="213" t="s">
        <v>314</v>
      </c>
      <c r="K251" s="376"/>
      <c r="L251" s="419"/>
      <c r="M251" s="345">
        <v>0</v>
      </c>
      <c r="N251" s="419"/>
      <c r="O251" s="363">
        <v>0</v>
      </c>
      <c r="P251" s="363"/>
      <c r="Q251" s="363"/>
      <c r="R251" s="412">
        <v>102</v>
      </c>
      <c r="S251" s="413"/>
      <c r="T251" s="412">
        <v>-39</v>
      </c>
      <c r="U251" s="363"/>
      <c r="V251" s="363"/>
      <c r="W251" s="363"/>
      <c r="X251" s="363"/>
      <c r="Z251" s="429"/>
      <c r="AB251" s="213"/>
      <c r="AC251" s="213"/>
    </row>
    <row r="252" spans="1:29" ht="13.5" customHeight="1">
      <c r="A252" s="321" t="s">
        <v>312</v>
      </c>
      <c r="D252" s="213" t="s">
        <v>312</v>
      </c>
      <c r="K252" s="376"/>
      <c r="L252" s="419"/>
      <c r="M252" s="345">
        <v>0</v>
      </c>
      <c r="N252" s="419"/>
      <c r="O252" s="363">
        <v>0</v>
      </c>
      <c r="P252" s="363"/>
      <c r="Q252" s="363"/>
      <c r="R252" s="412">
        <v>109</v>
      </c>
      <c r="S252" s="413"/>
      <c r="T252" s="412">
        <v>114</v>
      </c>
      <c r="U252" s="363"/>
      <c r="V252" s="363"/>
      <c r="W252" s="363"/>
      <c r="X252" s="363"/>
      <c r="Z252" s="429"/>
      <c r="AB252" s="213"/>
      <c r="AC252" s="213"/>
    </row>
    <row r="253" spans="1:29" ht="13.5" customHeight="1">
      <c r="A253" s="321" t="s">
        <v>316</v>
      </c>
      <c r="D253" s="213" t="s">
        <v>316</v>
      </c>
      <c r="K253" s="376"/>
      <c r="L253" s="419"/>
      <c r="M253" s="345">
        <v>0</v>
      </c>
      <c r="N253" s="419"/>
      <c r="O253" s="363">
        <v>0</v>
      </c>
      <c r="P253" s="363"/>
      <c r="Q253" s="363"/>
      <c r="R253" s="412">
        <v>-9802</v>
      </c>
      <c r="S253" s="413"/>
      <c r="T253" s="412">
        <v>-341</v>
      </c>
      <c r="U253" s="363"/>
      <c r="V253" s="363"/>
      <c r="W253" s="363"/>
      <c r="X253" s="363"/>
      <c r="Z253" s="429"/>
      <c r="AB253" s="213"/>
      <c r="AC253" s="213"/>
    </row>
    <row r="254" spans="1:29" ht="13.5" customHeight="1">
      <c r="A254" s="321"/>
      <c r="C254" s="419"/>
      <c r="D254" s="213" t="s">
        <v>310</v>
      </c>
      <c r="K254" s="376"/>
      <c r="L254" s="419"/>
      <c r="M254" s="412">
        <v>-7093</v>
      </c>
      <c r="N254" s="419"/>
      <c r="O254" s="363">
        <v>-952</v>
      </c>
      <c r="P254" s="363"/>
      <c r="Q254" s="363"/>
      <c r="R254" s="412">
        <v>-7093</v>
      </c>
      <c r="S254" s="413"/>
      <c r="T254" s="412">
        <v>-952</v>
      </c>
      <c r="U254" s="363"/>
      <c r="V254" s="363"/>
      <c r="W254" s="363"/>
      <c r="X254" s="363"/>
      <c r="Z254" s="331"/>
      <c r="AB254" s="213"/>
      <c r="AC254" s="213"/>
    </row>
    <row r="255" spans="1:29" ht="13.5" customHeight="1">
      <c r="A255" s="321"/>
      <c r="C255" s="419"/>
      <c r="K255" s="277"/>
      <c r="L255" s="419"/>
      <c r="M255" s="258"/>
      <c r="N255" s="419"/>
      <c r="O255" s="363"/>
      <c r="P255" s="363"/>
      <c r="Q255" s="363"/>
      <c r="R255" s="258"/>
      <c r="S255" s="419"/>
      <c r="T255" s="363"/>
      <c r="U255" s="363"/>
      <c r="V255" s="363"/>
      <c r="W255" s="363"/>
      <c r="X255" s="363"/>
      <c r="Z255" s="430"/>
      <c r="AB255" s="213"/>
      <c r="AC255" s="213"/>
    </row>
    <row r="256" spans="1:29" ht="13.5" customHeight="1">
      <c r="A256" s="321"/>
      <c r="B256" s="213" t="s">
        <v>374</v>
      </c>
      <c r="C256" s="419"/>
      <c r="K256" s="359"/>
      <c r="L256" s="419"/>
      <c r="M256" s="431"/>
      <c r="N256" s="419"/>
      <c r="O256" s="359"/>
      <c r="P256" s="330"/>
      <c r="Q256" s="330"/>
      <c r="R256" s="431"/>
      <c r="S256" s="419"/>
      <c r="T256" s="359"/>
      <c r="U256" s="330"/>
      <c r="V256" s="330"/>
      <c r="W256" s="330"/>
      <c r="X256" s="330"/>
      <c r="Z256" s="331"/>
      <c r="AB256" s="213"/>
      <c r="AC256" s="213"/>
    </row>
    <row r="257" spans="1:29" ht="13.5" customHeight="1">
      <c r="A257" s="321"/>
      <c r="C257" s="419"/>
      <c r="K257" s="376"/>
      <c r="L257" s="419"/>
      <c r="M257" s="412">
        <v>-530</v>
      </c>
      <c r="N257" s="419"/>
      <c r="O257" s="412">
        <v>-40.202559999999721</v>
      </c>
      <c r="P257" s="412"/>
      <c r="Q257" s="412"/>
      <c r="R257" s="412">
        <v>3853</v>
      </c>
      <c r="S257" s="419"/>
      <c r="T257" s="412">
        <v>3079.7974400000003</v>
      </c>
      <c r="U257" s="412"/>
      <c r="V257" s="412"/>
      <c r="W257" s="412"/>
      <c r="X257" s="412"/>
      <c r="Z257" s="331"/>
      <c r="AB257" s="213"/>
      <c r="AC257" s="213"/>
    </row>
    <row r="258" spans="1:29" ht="13.5" customHeight="1">
      <c r="A258" s="321"/>
      <c r="B258" s="213" t="s">
        <v>375</v>
      </c>
      <c r="C258" s="419"/>
      <c r="K258" s="376"/>
      <c r="L258" s="419"/>
      <c r="M258" s="412"/>
      <c r="N258" s="419"/>
      <c r="O258" s="363"/>
      <c r="P258" s="363"/>
      <c r="Q258" s="363"/>
      <c r="R258" s="412"/>
      <c r="S258" s="419"/>
      <c r="T258" s="363"/>
      <c r="U258" s="363"/>
      <c r="V258" s="363"/>
      <c r="W258" s="363"/>
      <c r="X258" s="363"/>
      <c r="Z258" s="331"/>
      <c r="AB258" s="213"/>
      <c r="AC258" s="213"/>
    </row>
    <row r="259" spans="1:29" ht="6" customHeight="1">
      <c r="K259" s="277"/>
      <c r="M259" s="258"/>
      <c r="R259" s="258"/>
      <c r="Z259" s="430"/>
      <c r="AB259" s="213"/>
      <c r="AC259" s="213"/>
    </row>
    <row r="260" spans="1:29" ht="13.5" customHeight="1">
      <c r="A260" s="321" t="s">
        <v>376</v>
      </c>
      <c r="C260" s="432" t="s">
        <v>376</v>
      </c>
      <c r="K260" s="376"/>
      <c r="L260" s="419"/>
      <c r="M260" s="258">
        <v>-13</v>
      </c>
      <c r="N260" s="419"/>
      <c r="O260" s="277">
        <v>-19</v>
      </c>
      <c r="P260" s="277"/>
      <c r="Q260" s="277"/>
      <c r="R260" s="412">
        <v>-80</v>
      </c>
      <c r="S260" s="413"/>
      <c r="T260" s="412">
        <v>-74</v>
      </c>
      <c r="U260" s="277"/>
      <c r="V260" s="277"/>
      <c r="W260" s="277"/>
      <c r="X260" s="277"/>
      <c r="Z260" s="430"/>
      <c r="AB260" s="213"/>
      <c r="AC260" s="213"/>
    </row>
    <row r="261" spans="1:29" ht="13.5" customHeight="1">
      <c r="A261" s="321" t="s">
        <v>377</v>
      </c>
      <c r="C261" s="432" t="s">
        <v>377</v>
      </c>
      <c r="K261" s="376"/>
      <c r="L261" s="419"/>
      <c r="M261" s="258">
        <v>0</v>
      </c>
      <c r="N261" s="419"/>
      <c r="O261" s="277">
        <v>0</v>
      </c>
      <c r="P261" s="277"/>
      <c r="Q261" s="277"/>
      <c r="R261" s="412">
        <v>-135</v>
      </c>
      <c r="S261" s="413"/>
      <c r="T261" s="412">
        <v>-120</v>
      </c>
      <c r="U261" s="277"/>
      <c r="V261" s="277"/>
      <c r="W261" s="277"/>
      <c r="X261" s="277"/>
      <c r="Z261" s="430"/>
      <c r="AB261" s="213"/>
      <c r="AC261" s="213"/>
    </row>
    <row r="262" spans="1:29" ht="6" customHeight="1">
      <c r="A262" s="321"/>
      <c r="K262" s="330"/>
      <c r="L262" s="419"/>
      <c r="M262" s="414"/>
      <c r="N262" s="419"/>
      <c r="O262" s="363"/>
      <c r="P262" s="363"/>
      <c r="Q262" s="363"/>
      <c r="R262" s="414"/>
      <c r="S262" s="419"/>
      <c r="T262" s="363"/>
      <c r="U262" s="363"/>
      <c r="V262" s="363"/>
      <c r="W262" s="363"/>
      <c r="X262" s="363"/>
      <c r="Z262" s="226"/>
      <c r="AB262" s="213"/>
      <c r="AC262" s="213"/>
    </row>
    <row r="263" spans="1:29" ht="13.5" customHeight="1">
      <c r="A263" s="321"/>
      <c r="B263" s="213" t="s">
        <v>378</v>
      </c>
      <c r="C263" s="419"/>
      <c r="K263" s="433"/>
      <c r="L263" s="419"/>
      <c r="M263" s="434"/>
      <c r="N263" s="419"/>
      <c r="O263" s="433"/>
      <c r="P263" s="435"/>
      <c r="Q263" s="435"/>
      <c r="R263" s="434"/>
      <c r="S263" s="419"/>
      <c r="T263" s="433"/>
      <c r="U263" s="435"/>
      <c r="V263" s="435"/>
      <c r="W263" s="435"/>
      <c r="X263" s="435"/>
      <c r="Z263" s="436"/>
      <c r="AB263" s="213"/>
      <c r="AC263" s="213"/>
    </row>
    <row r="264" spans="1:29">
      <c r="A264" s="321"/>
      <c r="K264" s="330"/>
      <c r="L264" s="419"/>
      <c r="M264" s="414">
        <v>-13</v>
      </c>
      <c r="N264" s="419"/>
      <c r="O264" s="363">
        <v>-19</v>
      </c>
      <c r="P264" s="363"/>
      <c r="Q264" s="363"/>
      <c r="R264" s="414">
        <v>-215</v>
      </c>
      <c r="S264" s="419"/>
      <c r="T264" s="363">
        <v>-194</v>
      </c>
      <c r="U264" s="363"/>
      <c r="V264" s="363"/>
      <c r="W264" s="363"/>
      <c r="X264" s="363"/>
      <c r="Z264" s="226"/>
      <c r="AB264" s="213"/>
      <c r="AC264" s="213"/>
    </row>
    <row r="265" spans="1:29" ht="15">
      <c r="A265" s="321"/>
      <c r="B265" s="213" t="s">
        <v>379</v>
      </c>
      <c r="C265" s="419"/>
      <c r="K265" s="376"/>
      <c r="L265" s="419"/>
      <c r="M265" s="258"/>
      <c r="N265" s="419"/>
      <c r="O265" s="363"/>
      <c r="P265" s="363"/>
      <c r="Q265" s="363"/>
      <c r="R265" s="258"/>
      <c r="S265" s="419"/>
      <c r="T265" s="258"/>
      <c r="U265" s="363"/>
      <c r="V265" s="363"/>
      <c r="W265" s="363"/>
      <c r="X265" s="363"/>
      <c r="Z265" s="437"/>
      <c r="AB265" s="213"/>
      <c r="AC265" s="213"/>
    </row>
    <row r="266" spans="1:29" ht="6" customHeight="1">
      <c r="A266" s="321"/>
      <c r="K266" s="330"/>
      <c r="L266" s="419"/>
      <c r="M266" s="414"/>
      <c r="N266" s="419"/>
      <c r="O266" s="363"/>
      <c r="P266" s="363"/>
      <c r="Q266" s="363"/>
      <c r="R266" s="414"/>
      <c r="S266" s="419"/>
      <c r="T266" s="363"/>
      <c r="U266" s="363"/>
      <c r="V266" s="363"/>
      <c r="W266" s="363"/>
      <c r="X266" s="363"/>
      <c r="Z266" s="226"/>
      <c r="AB266" s="213"/>
      <c r="AC266" s="213"/>
    </row>
    <row r="267" spans="1:29" s="438" customFormat="1" ht="15">
      <c r="A267" s="438" t="s">
        <v>380</v>
      </c>
      <c r="B267" s="439"/>
      <c r="C267" s="432" t="s">
        <v>380</v>
      </c>
      <c r="D267" s="439"/>
      <c r="E267" s="439"/>
      <c r="F267" s="439"/>
      <c r="G267" s="440"/>
      <c r="H267" s="440"/>
      <c r="I267" s="441"/>
      <c r="J267" s="440"/>
      <c r="K267" s="376"/>
      <c r="L267" s="442"/>
      <c r="M267" s="412">
        <v>0</v>
      </c>
      <c r="O267" s="376">
        <v>0</v>
      </c>
      <c r="P267" s="376"/>
      <c r="Q267" s="376"/>
      <c r="R267" s="412">
        <v>0</v>
      </c>
      <c r="S267" s="413"/>
      <c r="T267" s="412">
        <v>-570</v>
      </c>
      <c r="U267" s="376"/>
      <c r="V267" s="376"/>
      <c r="W267" s="376"/>
      <c r="X267" s="376"/>
      <c r="Z267" s="331"/>
    </row>
    <row r="268" spans="1:29" s="438" customFormat="1" ht="15" hidden="1">
      <c r="C268" s="439" t="s">
        <v>381</v>
      </c>
      <c r="E268" s="439"/>
      <c r="F268" s="439"/>
      <c r="G268" s="439"/>
      <c r="H268" s="440"/>
      <c r="I268" s="441"/>
      <c r="J268" s="440"/>
      <c r="K268" s="376"/>
      <c r="L268" s="442"/>
      <c r="M268" s="412"/>
      <c r="N268" s="376"/>
      <c r="O268" s="363"/>
      <c r="P268" s="363"/>
      <c r="Q268" s="363"/>
      <c r="R268" s="412"/>
      <c r="S268" s="376"/>
      <c r="T268" s="363"/>
      <c r="U268" s="363"/>
      <c r="V268" s="363"/>
      <c r="W268" s="363"/>
      <c r="X268" s="363"/>
      <c r="Y268" s="363"/>
      <c r="Z268" s="436"/>
    </row>
    <row r="269" spans="1:29" s="438" customFormat="1" ht="15" hidden="1">
      <c r="C269" s="439" t="s">
        <v>382</v>
      </c>
      <c r="E269" s="439"/>
      <c r="F269" s="439"/>
      <c r="G269" s="439"/>
      <c r="H269" s="440"/>
      <c r="I269" s="441"/>
      <c r="J269" s="440"/>
      <c r="K269" s="376"/>
      <c r="L269" s="442"/>
      <c r="M269" s="412"/>
      <c r="N269" s="376"/>
      <c r="O269" s="363"/>
      <c r="P269" s="363"/>
      <c r="Q269" s="363"/>
      <c r="R269" s="412"/>
      <c r="S269" s="376"/>
      <c r="T269" s="363"/>
      <c r="U269" s="363"/>
      <c r="V269" s="363"/>
      <c r="W269" s="363"/>
      <c r="X269" s="363"/>
      <c r="Y269" s="363"/>
      <c r="Z269" s="437"/>
    </row>
    <row r="270" spans="1:29" ht="15" hidden="1">
      <c r="A270" s="321"/>
      <c r="C270" s="439" t="s">
        <v>383</v>
      </c>
      <c r="K270" s="376"/>
      <c r="L270" s="419"/>
      <c r="M270" s="412"/>
      <c r="N270" s="419"/>
      <c r="O270" s="363"/>
      <c r="P270" s="363"/>
      <c r="Q270" s="363"/>
      <c r="R270" s="412"/>
      <c r="S270" s="419"/>
      <c r="T270" s="363"/>
      <c r="U270" s="363"/>
      <c r="V270" s="363"/>
      <c r="W270" s="363"/>
      <c r="X270" s="363"/>
      <c r="Z270" s="226"/>
      <c r="AB270" s="213"/>
      <c r="AC270" s="213"/>
    </row>
    <row r="271" spans="1:29" ht="15" hidden="1">
      <c r="A271" s="321"/>
      <c r="C271" s="439" t="s">
        <v>384</v>
      </c>
      <c r="K271" s="376"/>
      <c r="L271" s="419"/>
      <c r="M271" s="412"/>
      <c r="N271" s="419"/>
      <c r="O271" s="363"/>
      <c r="P271" s="363"/>
      <c r="Q271" s="363"/>
      <c r="R271" s="412"/>
      <c r="S271" s="419"/>
      <c r="T271" s="363"/>
      <c r="U271" s="363"/>
      <c r="V271" s="363"/>
      <c r="W271" s="363"/>
      <c r="X271" s="363"/>
      <c r="Z271" s="226"/>
      <c r="AB271" s="213"/>
      <c r="AC271" s="213"/>
    </row>
    <row r="272" spans="1:29" ht="6" customHeight="1">
      <c r="A272" s="321"/>
      <c r="K272" s="330"/>
      <c r="L272" s="419"/>
      <c r="M272" s="414"/>
      <c r="N272" s="419"/>
      <c r="O272" s="363"/>
      <c r="P272" s="363"/>
      <c r="Q272" s="363"/>
      <c r="R272" s="414"/>
      <c r="S272" s="419"/>
      <c r="T272" s="363"/>
      <c r="U272" s="363"/>
      <c r="V272" s="363"/>
      <c r="W272" s="363"/>
      <c r="X272" s="363"/>
      <c r="Z272" s="226"/>
      <c r="AB272" s="213"/>
      <c r="AC272" s="213"/>
    </row>
    <row r="273" spans="1:29">
      <c r="A273" s="321"/>
      <c r="B273" s="213" t="s">
        <v>385</v>
      </c>
      <c r="C273" s="419"/>
      <c r="K273" s="359"/>
      <c r="L273" s="413"/>
      <c r="M273" s="431">
        <v>0</v>
      </c>
      <c r="N273" s="330"/>
      <c r="O273" s="431">
        <v>0</v>
      </c>
      <c r="P273" s="330"/>
      <c r="Q273" s="330"/>
      <c r="R273" s="431">
        <v>0</v>
      </c>
      <c r="S273" s="330"/>
      <c r="T273" s="431">
        <v>-570</v>
      </c>
      <c r="U273" s="330"/>
      <c r="V273" s="330"/>
      <c r="W273" s="330"/>
      <c r="X273" s="330"/>
      <c r="Y273" s="279"/>
      <c r="Z273" s="331"/>
      <c r="AB273" s="213"/>
      <c r="AC273" s="213"/>
    </row>
    <row r="274" spans="1:29" ht="6" customHeight="1">
      <c r="A274" s="321"/>
      <c r="K274" s="330"/>
      <c r="L274" s="419"/>
      <c r="M274" s="414"/>
      <c r="N274" s="419"/>
      <c r="O274" s="363"/>
      <c r="P274" s="363"/>
      <c r="Q274" s="363"/>
      <c r="R274" s="414"/>
      <c r="S274" s="419"/>
      <c r="T274" s="363"/>
      <c r="U274" s="363"/>
      <c r="V274" s="363"/>
      <c r="W274" s="363"/>
      <c r="X274" s="363"/>
      <c r="Z274" s="226"/>
      <c r="AB274" s="213"/>
      <c r="AC274" s="213"/>
    </row>
    <row r="275" spans="1:29" ht="13.5" customHeight="1" thickBot="1">
      <c r="A275" s="321"/>
      <c r="B275" s="542" t="s">
        <v>386</v>
      </c>
      <c r="C275" s="542"/>
      <c r="D275" s="542"/>
      <c r="E275" s="542"/>
      <c r="F275" s="542"/>
      <c r="G275" s="542"/>
      <c r="H275" s="542"/>
      <c r="K275" s="443">
        <v>0</v>
      </c>
      <c r="L275" s="444"/>
      <c r="M275" s="445">
        <v>-543</v>
      </c>
      <c r="N275" s="446"/>
      <c r="O275" s="445">
        <v>-59</v>
      </c>
      <c r="P275" s="414"/>
      <c r="Q275" s="414"/>
      <c r="R275" s="445">
        <v>3638</v>
      </c>
      <c r="S275" s="446"/>
      <c r="T275" s="445">
        <v>2316</v>
      </c>
      <c r="U275" s="414"/>
      <c r="V275" s="414"/>
      <c r="W275" s="414"/>
      <c r="X275" s="414"/>
      <c r="Y275" s="279"/>
      <c r="Z275" s="292"/>
      <c r="AB275" s="213"/>
      <c r="AC275" s="213"/>
    </row>
    <row r="276" spans="1:29" ht="6" customHeight="1" thickTop="1">
      <c r="A276" s="321"/>
      <c r="K276" s="444"/>
      <c r="L276" s="444"/>
      <c r="M276" s="444"/>
      <c r="N276" s="444"/>
      <c r="O276" s="444"/>
      <c r="P276" s="444"/>
      <c r="Q276" s="444"/>
      <c r="R276" s="444"/>
      <c r="S276" s="444"/>
      <c r="T276" s="444"/>
      <c r="U276" s="444"/>
      <c r="V276" s="444"/>
      <c r="W276" s="444"/>
      <c r="X276" s="444"/>
      <c r="Y276" s="279"/>
      <c r="Z276" s="331"/>
      <c r="AB276" s="213"/>
      <c r="AC276" s="213"/>
    </row>
    <row r="277" spans="1:29" ht="13.5" customHeight="1">
      <c r="A277" s="321"/>
      <c r="C277" s="213" t="s">
        <v>387</v>
      </c>
      <c r="K277" s="444">
        <v>17258</v>
      </c>
      <c r="L277" s="444"/>
      <c r="M277" s="444">
        <v>681</v>
      </c>
      <c r="N277" s="319"/>
      <c r="O277" s="444">
        <v>642</v>
      </c>
      <c r="P277" s="444"/>
      <c r="Q277" s="444"/>
      <c r="R277" s="444">
        <v>10698</v>
      </c>
      <c r="S277" s="319"/>
      <c r="T277" s="444">
        <v>16379</v>
      </c>
      <c r="U277" s="444"/>
      <c r="V277" s="444"/>
      <c r="W277" s="444"/>
      <c r="X277" s="444"/>
      <c r="Y277" s="279"/>
      <c r="Z277" s="331"/>
      <c r="AB277" s="213"/>
      <c r="AC277" s="213"/>
    </row>
    <row r="278" spans="1:29" ht="13.5" customHeight="1">
      <c r="A278" s="321"/>
      <c r="C278" s="213" t="s">
        <v>388</v>
      </c>
      <c r="K278" s="444">
        <v>25662</v>
      </c>
      <c r="L278" s="444"/>
      <c r="M278" s="444">
        <v>138</v>
      </c>
      <c r="N278" s="446"/>
      <c r="O278" s="444">
        <v>583</v>
      </c>
      <c r="P278" s="444"/>
      <c r="Q278" s="444"/>
      <c r="R278" s="444">
        <v>14336</v>
      </c>
      <c r="S278" s="446"/>
      <c r="T278" s="444">
        <v>18695</v>
      </c>
      <c r="U278" s="444"/>
      <c r="V278" s="444"/>
      <c r="W278" s="444"/>
      <c r="X278" s="444"/>
      <c r="Y278" s="279"/>
      <c r="Z278" s="331"/>
      <c r="AB278" s="213"/>
      <c r="AC278" s="213"/>
    </row>
    <row r="279" spans="1:29" ht="13.5" customHeight="1">
      <c r="A279" s="321"/>
      <c r="K279" s="402"/>
      <c r="L279" s="447"/>
      <c r="M279" s="447"/>
      <c r="N279" s="447"/>
      <c r="O279" s="447"/>
      <c r="P279" s="447"/>
      <c r="Q279" s="447"/>
      <c r="R279" s="447"/>
      <c r="S279" s="447"/>
      <c r="T279" s="447"/>
      <c r="U279" s="447"/>
      <c r="V279" s="447"/>
      <c r="W279" s="447"/>
      <c r="X279" s="447"/>
      <c r="Y279" s="279"/>
      <c r="Z279" s="331"/>
      <c r="AB279" s="213"/>
      <c r="AC279" s="213"/>
    </row>
    <row r="280" spans="1:29">
      <c r="A280" s="321"/>
      <c r="K280" s="448" t="s">
        <v>389</v>
      </c>
      <c r="L280" s="448"/>
      <c r="M280" s="448"/>
      <c r="N280" s="449"/>
      <c r="O280" s="450"/>
      <c r="P280" s="451"/>
      <c r="Q280" s="451"/>
      <c r="R280" s="448"/>
      <c r="S280" s="449"/>
      <c r="T280" s="450"/>
      <c r="U280" s="451"/>
      <c r="V280" s="451"/>
      <c r="W280" s="451"/>
      <c r="X280" s="451"/>
      <c r="Y280" s="244"/>
      <c r="Z280" s="338"/>
      <c r="AB280" s="213"/>
      <c r="AC280" s="213"/>
    </row>
    <row r="281" spans="1:29">
      <c r="A281" s="321"/>
      <c r="H281" s="213" t="s">
        <v>390</v>
      </c>
      <c r="K281" s="361">
        <v>8404</v>
      </c>
      <c r="L281" s="325"/>
      <c r="M281" s="361">
        <v>-543</v>
      </c>
      <c r="N281" s="325"/>
      <c r="O281" s="361">
        <v>-59.202559999999721</v>
      </c>
      <c r="P281" s="361"/>
      <c r="Q281" s="361"/>
      <c r="R281" s="361">
        <v>3638</v>
      </c>
      <c r="S281" s="325"/>
      <c r="T281" s="361">
        <v>2315.7974400000003</v>
      </c>
      <c r="U281" s="361"/>
      <c r="V281" s="361"/>
      <c r="W281" s="361"/>
      <c r="X281" s="361"/>
      <c r="Z281" s="248"/>
      <c r="AB281" s="213"/>
      <c r="AC281" s="213"/>
    </row>
    <row r="282" spans="1:29">
      <c r="A282" s="321"/>
      <c r="H282" s="213" t="s">
        <v>391</v>
      </c>
      <c r="K282" s="452">
        <v>0</v>
      </c>
      <c r="L282" s="325"/>
      <c r="M282" s="452">
        <v>-543</v>
      </c>
      <c r="N282" s="325"/>
      <c r="O282" s="452">
        <v>-59</v>
      </c>
      <c r="P282" s="452"/>
      <c r="Q282" s="452"/>
      <c r="R282" s="452">
        <v>3638</v>
      </c>
      <c r="S282" s="325"/>
      <c r="T282" s="452">
        <v>2316</v>
      </c>
      <c r="U282" s="452"/>
      <c r="V282" s="452"/>
      <c r="W282" s="452"/>
      <c r="X282" s="452"/>
      <c r="Z282" s="329"/>
      <c r="AB282" s="213"/>
      <c r="AC282" s="213"/>
    </row>
    <row r="283" spans="1:29" ht="15" thickBot="1">
      <c r="A283" s="321"/>
      <c r="H283" s="453" t="s">
        <v>392</v>
      </c>
      <c r="I283" s="454"/>
      <c r="J283" s="455"/>
      <c r="K283" s="456">
        <v>-8404</v>
      </c>
      <c r="L283" s="457"/>
      <c r="M283" s="458">
        <v>0</v>
      </c>
      <c r="N283" s="458">
        <v>0</v>
      </c>
      <c r="O283" s="458">
        <v>-0.20255999999972119</v>
      </c>
      <c r="P283" s="400"/>
      <c r="Q283" s="400"/>
      <c r="R283" s="458">
        <v>0</v>
      </c>
      <c r="S283" s="458">
        <v>0</v>
      </c>
      <c r="T283" s="458">
        <v>-0.20255999999972119</v>
      </c>
      <c r="U283" s="400"/>
      <c r="V283" s="400"/>
      <c r="W283" s="400"/>
      <c r="X283" s="400"/>
      <c r="Z283" s="400"/>
      <c r="AA283" s="338"/>
    </row>
    <row r="284" spans="1:29" ht="15" thickTop="1">
      <c r="A284" s="321"/>
      <c r="L284" s="325"/>
      <c r="M284" s="361"/>
      <c r="N284" s="325"/>
      <c r="O284" s="327"/>
      <c r="P284" s="327"/>
      <c r="Q284" s="327"/>
      <c r="R284" s="361"/>
      <c r="S284" s="325"/>
      <c r="T284" s="327"/>
      <c r="U284" s="327"/>
      <c r="V284" s="327"/>
      <c r="W284" s="327"/>
      <c r="X284" s="327"/>
      <c r="Z284" s="400"/>
      <c r="AA284" s="329"/>
    </row>
    <row r="285" spans="1:29">
      <c r="A285" s="321"/>
      <c r="L285" s="325"/>
      <c r="M285" s="361"/>
      <c r="N285" s="325"/>
      <c r="O285" s="327"/>
      <c r="P285" s="327"/>
      <c r="Q285" s="327"/>
      <c r="R285" s="361"/>
      <c r="S285" s="325"/>
      <c r="T285" s="327"/>
      <c r="U285" s="327"/>
      <c r="V285" s="327"/>
      <c r="W285" s="327"/>
      <c r="X285" s="327"/>
      <c r="Z285" s="400"/>
      <c r="AA285" s="329"/>
    </row>
    <row r="286" spans="1:29">
      <c r="A286" s="321"/>
      <c r="D286" s="428"/>
      <c r="L286" s="325"/>
      <c r="M286" s="361"/>
      <c r="N286" s="325"/>
      <c r="O286" s="327"/>
      <c r="P286" s="327"/>
      <c r="Q286" s="327"/>
      <c r="R286" s="361"/>
      <c r="S286" s="325"/>
      <c r="T286" s="327"/>
      <c r="U286" s="327"/>
      <c r="V286" s="327"/>
      <c r="W286" s="327"/>
      <c r="X286" s="327"/>
      <c r="Z286" s="400"/>
      <c r="AA286" s="329"/>
    </row>
    <row r="287" spans="1:29">
      <c r="A287" s="321"/>
      <c r="L287" s="459"/>
      <c r="M287" s="460"/>
      <c r="N287" s="459"/>
      <c r="O287" s="461"/>
      <c r="P287" s="461"/>
      <c r="Q287" s="461"/>
      <c r="R287" s="460"/>
      <c r="S287" s="459"/>
      <c r="T287" s="461"/>
      <c r="U287" s="461"/>
      <c r="V287" s="461"/>
      <c r="W287" s="461"/>
      <c r="X287" s="461"/>
      <c r="Z287" s="462"/>
      <c r="AA287" s="329"/>
    </row>
    <row r="288" spans="1:29">
      <c r="A288" s="321"/>
      <c r="L288" s="325"/>
      <c r="M288" s="361"/>
      <c r="N288" s="325"/>
      <c r="O288" s="327"/>
      <c r="P288" s="327"/>
      <c r="Q288" s="327"/>
      <c r="R288" s="361"/>
      <c r="S288" s="325"/>
      <c r="T288" s="327"/>
      <c r="U288" s="327"/>
      <c r="V288" s="327"/>
      <c r="W288" s="327"/>
      <c r="X288" s="327"/>
      <c r="Z288" s="400"/>
      <c r="AA288" s="329"/>
    </row>
    <row r="289" spans="1:32">
      <c r="A289" s="321"/>
      <c r="L289" s="325"/>
      <c r="M289" s="361"/>
      <c r="N289" s="325"/>
      <c r="O289" s="327"/>
      <c r="P289" s="327"/>
      <c r="Q289" s="327"/>
      <c r="R289" s="361"/>
      <c r="S289" s="325"/>
      <c r="T289" s="327"/>
      <c r="U289" s="327"/>
      <c r="V289" s="327"/>
      <c r="W289" s="327"/>
      <c r="X289" s="327"/>
      <c r="Z289" s="400"/>
      <c r="AA289" s="329"/>
    </row>
    <row r="290" spans="1:32">
      <c r="A290" s="321"/>
      <c r="L290" s="325"/>
      <c r="M290" s="361"/>
      <c r="N290" s="325"/>
      <c r="O290" s="327"/>
      <c r="P290" s="327"/>
      <c r="Q290" s="327"/>
      <c r="R290" s="361"/>
      <c r="S290" s="325"/>
      <c r="T290" s="327"/>
      <c r="U290" s="327"/>
      <c r="V290" s="327"/>
      <c r="W290" s="327"/>
      <c r="X290" s="327"/>
      <c r="Z290" s="400"/>
      <c r="AA290" s="329"/>
    </row>
    <row r="291" spans="1:32">
      <c r="A291" s="321"/>
      <c r="L291" s="325"/>
      <c r="M291" s="361"/>
      <c r="N291" s="325"/>
      <c r="O291" s="327"/>
      <c r="P291" s="327"/>
      <c r="Q291" s="327"/>
      <c r="R291" s="361"/>
      <c r="S291" s="325"/>
      <c r="T291" s="327"/>
      <c r="U291" s="327"/>
      <c r="V291" s="327"/>
      <c r="W291" s="327"/>
      <c r="X291" s="327"/>
      <c r="Z291" s="400"/>
      <c r="AA291" s="329"/>
    </row>
    <row r="292" spans="1:32">
      <c r="A292" s="321"/>
      <c r="L292" s="325"/>
      <c r="M292" s="361"/>
      <c r="N292" s="325"/>
      <c r="O292" s="327"/>
      <c r="P292" s="327"/>
      <c r="Q292" s="327"/>
      <c r="R292" s="361"/>
      <c r="S292" s="325"/>
      <c r="T292" s="327"/>
      <c r="U292" s="327"/>
      <c r="V292" s="327"/>
      <c r="W292" s="327"/>
      <c r="X292" s="327"/>
      <c r="Z292" s="400"/>
      <c r="AA292" s="329"/>
    </row>
    <row r="293" spans="1:32">
      <c r="A293" s="321"/>
      <c r="L293" s="325"/>
      <c r="M293" s="361"/>
      <c r="N293" s="325"/>
      <c r="O293" s="327"/>
      <c r="P293" s="327"/>
      <c r="Q293" s="327"/>
      <c r="R293" s="361"/>
      <c r="S293" s="325"/>
      <c r="T293" s="327"/>
      <c r="U293" s="327"/>
      <c r="V293" s="327"/>
      <c r="W293" s="327"/>
      <c r="X293" s="327"/>
      <c r="Z293" s="400"/>
      <c r="AA293" s="329"/>
      <c r="AC293" s="463"/>
      <c r="AD293" s="374"/>
      <c r="AE293" s="464"/>
      <c r="AF293" s="374"/>
    </row>
    <row r="294" spans="1:32">
      <c r="A294" s="321"/>
      <c r="L294" s="325"/>
      <c r="M294" s="361"/>
      <c r="N294" s="325"/>
      <c r="O294" s="327"/>
      <c r="P294" s="327"/>
      <c r="Q294" s="327"/>
      <c r="R294" s="361"/>
      <c r="S294" s="325"/>
      <c r="T294" s="327"/>
      <c r="U294" s="327"/>
      <c r="V294" s="327"/>
      <c r="W294" s="327"/>
      <c r="X294" s="327"/>
      <c r="Z294" s="400"/>
      <c r="AA294" s="329"/>
      <c r="AC294" s="463"/>
      <c r="AD294" s="374"/>
      <c r="AE294" s="464"/>
      <c r="AF294" s="374"/>
    </row>
    <row r="295" spans="1:32">
      <c r="A295" s="321"/>
      <c r="L295" s="325"/>
      <c r="M295" s="361"/>
      <c r="N295" s="325"/>
      <c r="O295" s="327"/>
      <c r="P295" s="327"/>
      <c r="Q295" s="327"/>
      <c r="R295" s="361"/>
      <c r="S295" s="325"/>
      <c r="T295" s="327"/>
      <c r="U295" s="327"/>
      <c r="V295" s="327"/>
      <c r="W295" s="327"/>
      <c r="X295" s="327"/>
      <c r="Z295" s="400"/>
      <c r="AA295" s="329"/>
      <c r="AC295" s="465"/>
      <c r="AD295" s="466"/>
      <c r="AE295" s="466"/>
      <c r="AF295" s="466"/>
    </row>
    <row r="296" spans="1:32">
      <c r="A296" s="321"/>
      <c r="L296" s="325"/>
      <c r="M296" s="361"/>
      <c r="N296" s="325"/>
      <c r="O296" s="327"/>
      <c r="P296" s="327"/>
      <c r="Q296" s="327"/>
      <c r="R296" s="361"/>
      <c r="S296" s="325"/>
      <c r="T296" s="327"/>
      <c r="U296" s="327"/>
      <c r="V296" s="327"/>
      <c r="W296" s="327"/>
      <c r="X296" s="327"/>
      <c r="Z296" s="400"/>
      <c r="AA296" s="329"/>
    </row>
    <row r="297" spans="1:32">
      <c r="A297" s="321"/>
      <c r="L297" s="325"/>
      <c r="M297" s="361"/>
      <c r="N297" s="325"/>
      <c r="O297" s="327"/>
      <c r="P297" s="327"/>
      <c r="Q297" s="327"/>
      <c r="R297" s="361"/>
      <c r="S297" s="325"/>
      <c r="T297" s="327"/>
      <c r="U297" s="327"/>
      <c r="V297" s="327"/>
      <c r="W297" s="327"/>
      <c r="X297" s="327"/>
      <c r="Z297" s="400"/>
      <c r="AA297" s="329"/>
    </row>
    <row r="298" spans="1:32">
      <c r="A298" s="321"/>
      <c r="L298" s="325"/>
      <c r="M298" s="361"/>
      <c r="N298" s="325"/>
      <c r="O298" s="327"/>
      <c r="P298" s="327"/>
      <c r="Q298" s="327"/>
      <c r="R298" s="361"/>
      <c r="S298" s="325"/>
      <c r="T298" s="327"/>
      <c r="U298" s="327"/>
      <c r="V298" s="327"/>
      <c r="W298" s="327"/>
      <c r="X298" s="327"/>
      <c r="Z298" s="400"/>
      <c r="AA298" s="329"/>
    </row>
    <row r="299" spans="1:32">
      <c r="A299" s="321"/>
      <c r="L299" s="325"/>
      <c r="M299" s="361"/>
      <c r="N299" s="325"/>
      <c r="O299" s="327"/>
      <c r="P299" s="327"/>
      <c r="Q299" s="327"/>
      <c r="R299" s="361"/>
      <c r="S299" s="325"/>
      <c r="T299" s="327"/>
      <c r="U299" s="327"/>
      <c r="V299" s="327"/>
      <c r="W299" s="327"/>
      <c r="X299" s="327"/>
      <c r="Z299" s="400"/>
      <c r="AA299" s="329"/>
      <c r="AB299" s="213"/>
      <c r="AC299" s="213"/>
    </row>
    <row r="300" spans="1:32">
      <c r="A300" s="321"/>
      <c r="L300" s="325"/>
      <c r="M300" s="361"/>
      <c r="N300" s="325"/>
      <c r="O300" s="327"/>
      <c r="P300" s="327"/>
      <c r="Q300" s="327"/>
      <c r="R300" s="361"/>
      <c r="S300" s="325"/>
      <c r="T300" s="327"/>
      <c r="U300" s="327"/>
      <c r="V300" s="327"/>
      <c r="W300" s="327"/>
      <c r="X300" s="327"/>
      <c r="Z300" s="400"/>
      <c r="AA300" s="329"/>
      <c r="AB300" s="213"/>
      <c r="AC300" s="213"/>
    </row>
    <row r="301" spans="1:32">
      <c r="A301" s="321"/>
      <c r="L301" s="325"/>
      <c r="M301" s="361"/>
      <c r="N301" s="325"/>
      <c r="O301" s="327"/>
      <c r="P301" s="327"/>
      <c r="Q301" s="327"/>
      <c r="R301" s="361"/>
      <c r="S301" s="325"/>
      <c r="T301" s="327"/>
      <c r="U301" s="327"/>
      <c r="V301" s="327"/>
      <c r="W301" s="327"/>
      <c r="X301" s="327"/>
      <c r="Z301" s="400"/>
      <c r="AA301" s="329"/>
      <c r="AB301" s="213"/>
      <c r="AC301" s="213"/>
    </row>
    <row r="302" spans="1:32">
      <c r="L302" s="325"/>
      <c r="M302" s="361"/>
      <c r="N302" s="325"/>
      <c r="O302" s="327"/>
      <c r="P302" s="327"/>
      <c r="Q302" s="327"/>
      <c r="R302" s="361"/>
      <c r="S302" s="325"/>
      <c r="T302" s="327"/>
      <c r="U302" s="327"/>
      <c r="V302" s="327"/>
      <c r="W302" s="327"/>
      <c r="X302" s="327"/>
      <c r="Z302" s="400"/>
      <c r="AA302" s="329"/>
      <c r="AB302" s="213"/>
      <c r="AC302" s="213"/>
    </row>
    <row r="303" spans="1:32">
      <c r="L303" s="325"/>
      <c r="M303" s="361"/>
      <c r="N303" s="325"/>
      <c r="O303" s="327"/>
      <c r="P303" s="327"/>
      <c r="Q303" s="327"/>
      <c r="R303" s="361"/>
      <c r="S303" s="325"/>
      <c r="T303" s="327"/>
      <c r="U303" s="327"/>
      <c r="V303" s="327"/>
      <c r="W303" s="327"/>
      <c r="X303" s="327"/>
      <c r="Z303" s="400"/>
      <c r="AA303" s="329"/>
      <c r="AB303" s="213"/>
      <c r="AC303" s="213"/>
    </row>
    <row r="304" spans="1:32">
      <c r="L304" s="325"/>
      <c r="M304" s="361"/>
      <c r="N304" s="325"/>
      <c r="O304" s="327"/>
      <c r="P304" s="327"/>
      <c r="Q304" s="327"/>
      <c r="R304" s="361"/>
      <c r="S304" s="325"/>
      <c r="T304" s="327"/>
      <c r="U304" s="327"/>
      <c r="V304" s="327"/>
      <c r="W304" s="327"/>
      <c r="X304" s="327"/>
      <c r="Z304" s="400"/>
      <c r="AA304" s="329"/>
      <c r="AB304" s="213"/>
      <c r="AC304" s="213"/>
    </row>
    <row r="305" spans="3:29">
      <c r="L305" s="325"/>
      <c r="M305" s="361"/>
      <c r="N305" s="325"/>
      <c r="O305" s="327"/>
      <c r="P305" s="327"/>
      <c r="Q305" s="327"/>
      <c r="R305" s="361"/>
      <c r="S305" s="325"/>
      <c r="T305" s="327"/>
      <c r="U305" s="327"/>
      <c r="V305" s="327"/>
      <c r="W305" s="327"/>
      <c r="X305" s="327"/>
      <c r="Z305" s="400"/>
      <c r="AA305" s="329"/>
      <c r="AB305" s="213"/>
      <c r="AC305" s="213"/>
    </row>
    <row r="306" spans="3:29">
      <c r="C306" s="377"/>
      <c r="L306" s="325"/>
      <c r="M306" s="361"/>
      <c r="N306" s="325"/>
      <c r="O306" s="327"/>
      <c r="P306" s="327"/>
      <c r="Q306" s="327"/>
      <c r="R306" s="361"/>
      <c r="S306" s="325"/>
      <c r="T306" s="327"/>
      <c r="U306" s="327"/>
      <c r="V306" s="327"/>
      <c r="W306" s="327"/>
      <c r="X306" s="327"/>
      <c r="Z306" s="400"/>
      <c r="AA306" s="329"/>
      <c r="AB306" s="213"/>
      <c r="AC306" s="213"/>
    </row>
    <row r="307" spans="3:29">
      <c r="L307" s="325"/>
      <c r="M307" s="361"/>
      <c r="N307" s="325"/>
      <c r="O307" s="327"/>
      <c r="P307" s="327"/>
      <c r="Q307" s="327"/>
      <c r="R307" s="361"/>
      <c r="S307" s="325"/>
      <c r="T307" s="327"/>
      <c r="U307" s="327"/>
      <c r="V307" s="327"/>
      <c r="W307" s="327"/>
      <c r="X307" s="327"/>
      <c r="Z307" s="400"/>
      <c r="AA307" s="329"/>
      <c r="AB307" s="213"/>
      <c r="AC307" s="213"/>
    </row>
    <row r="308" spans="3:29">
      <c r="L308" s="325"/>
      <c r="M308" s="361"/>
      <c r="N308" s="325"/>
      <c r="O308" s="327"/>
      <c r="P308" s="327"/>
      <c r="Q308" s="327"/>
      <c r="R308" s="361"/>
      <c r="S308" s="325"/>
      <c r="T308" s="327"/>
      <c r="U308" s="327"/>
      <c r="V308" s="327"/>
      <c r="W308" s="327"/>
      <c r="X308" s="327"/>
      <c r="Z308" s="400"/>
      <c r="AA308" s="329"/>
      <c r="AB308" s="213"/>
      <c r="AC308" s="213"/>
    </row>
    <row r="309" spans="3:29">
      <c r="L309" s="325"/>
      <c r="M309" s="361"/>
      <c r="N309" s="325"/>
      <c r="O309" s="327"/>
      <c r="P309" s="327"/>
      <c r="Q309" s="327"/>
      <c r="R309" s="361"/>
      <c r="S309" s="325"/>
      <c r="T309" s="327"/>
      <c r="U309" s="327"/>
      <c r="V309" s="327"/>
      <c r="W309" s="327"/>
      <c r="X309" s="327"/>
      <c r="Z309" s="400"/>
      <c r="AA309" s="329"/>
      <c r="AB309" s="213"/>
      <c r="AC309" s="213"/>
    </row>
    <row r="310" spans="3:29">
      <c r="L310" s="325"/>
      <c r="M310" s="361"/>
      <c r="N310" s="325"/>
      <c r="O310" s="327"/>
      <c r="P310" s="327"/>
      <c r="Q310" s="327"/>
      <c r="R310" s="361"/>
      <c r="S310" s="325"/>
      <c r="T310" s="327"/>
      <c r="U310" s="327"/>
      <c r="V310" s="327"/>
      <c r="W310" s="327"/>
      <c r="X310" s="327"/>
      <c r="Z310" s="400"/>
      <c r="AA310" s="329"/>
      <c r="AB310" s="213"/>
      <c r="AC310" s="213"/>
    </row>
    <row r="311" spans="3:29">
      <c r="L311" s="467"/>
      <c r="M311" s="468"/>
      <c r="N311" s="467"/>
      <c r="O311" s="327"/>
      <c r="P311" s="327"/>
      <c r="Q311" s="327"/>
      <c r="R311" s="468"/>
      <c r="S311" s="467"/>
      <c r="T311" s="327"/>
      <c r="U311" s="327"/>
      <c r="V311" s="327"/>
      <c r="W311" s="327"/>
      <c r="X311" s="327"/>
      <c r="Z311" s="400"/>
      <c r="AA311" s="469"/>
      <c r="AB311" s="213"/>
      <c r="AC311" s="213"/>
    </row>
    <row r="312" spans="3:29">
      <c r="L312" s="325"/>
      <c r="M312" s="361"/>
      <c r="N312" s="325"/>
      <c r="O312" s="327"/>
      <c r="P312" s="327"/>
      <c r="Q312" s="327"/>
      <c r="R312" s="361"/>
      <c r="S312" s="325"/>
      <c r="T312" s="327"/>
      <c r="U312" s="327"/>
      <c r="V312" s="327"/>
      <c r="W312" s="327"/>
      <c r="X312" s="327"/>
      <c r="Z312" s="400"/>
      <c r="AA312" s="329"/>
      <c r="AB312" s="213"/>
      <c r="AC312" s="213"/>
    </row>
    <row r="313" spans="3:29">
      <c r="L313" s="325"/>
      <c r="M313" s="361"/>
      <c r="N313" s="325"/>
      <c r="O313" s="327"/>
      <c r="P313" s="327"/>
      <c r="Q313" s="327"/>
      <c r="R313" s="361"/>
      <c r="S313" s="325"/>
      <c r="T313" s="327"/>
      <c r="U313" s="327"/>
      <c r="V313" s="327"/>
      <c r="W313" s="327"/>
      <c r="X313" s="327"/>
      <c r="Z313" s="400"/>
      <c r="AA313" s="329"/>
      <c r="AB313" s="213"/>
      <c r="AC313" s="213"/>
    </row>
    <row r="314" spans="3:29">
      <c r="C314" s="377"/>
      <c r="L314" s="325"/>
      <c r="M314" s="361"/>
      <c r="N314" s="325"/>
      <c r="O314" s="327"/>
      <c r="P314" s="327"/>
      <c r="Q314" s="327"/>
      <c r="R314" s="361"/>
      <c r="S314" s="325"/>
      <c r="T314" s="327"/>
      <c r="U314" s="327"/>
      <c r="V314" s="327"/>
      <c r="W314" s="327"/>
      <c r="X314" s="327"/>
      <c r="Z314" s="400"/>
      <c r="AA314" s="329"/>
      <c r="AB314" s="213"/>
      <c r="AC314" s="213"/>
    </row>
    <row r="315" spans="3:29">
      <c r="I315" s="213"/>
      <c r="J315" s="213"/>
      <c r="K315" s="213"/>
      <c r="L315" s="325"/>
      <c r="M315" s="361"/>
      <c r="N315" s="325"/>
      <c r="O315" s="327"/>
      <c r="P315" s="327"/>
      <c r="Q315" s="327"/>
      <c r="R315" s="361"/>
      <c r="S315" s="325"/>
      <c r="T315" s="327"/>
      <c r="U315" s="327"/>
      <c r="V315" s="327"/>
      <c r="W315" s="327"/>
      <c r="X315" s="327"/>
      <c r="Z315" s="400"/>
      <c r="AA315" s="329"/>
      <c r="AB315" s="213"/>
      <c r="AC315" s="213"/>
    </row>
    <row r="316" spans="3:29">
      <c r="I316" s="213"/>
      <c r="J316" s="213"/>
      <c r="K316" s="213"/>
      <c r="L316" s="325"/>
      <c r="M316" s="361"/>
      <c r="N316" s="325"/>
      <c r="O316" s="327"/>
      <c r="P316" s="327"/>
      <c r="Q316" s="327"/>
      <c r="R316" s="361"/>
      <c r="S316" s="325"/>
      <c r="T316" s="327"/>
      <c r="U316" s="327"/>
      <c r="V316" s="327"/>
      <c r="W316" s="327"/>
      <c r="X316" s="327"/>
      <c r="Z316" s="400"/>
      <c r="AA316" s="329"/>
      <c r="AB316" s="213"/>
      <c r="AC316" s="213"/>
    </row>
    <row r="317" spans="3:29">
      <c r="I317" s="213"/>
      <c r="J317" s="213"/>
      <c r="K317" s="213"/>
      <c r="L317" s="325"/>
      <c r="M317" s="361"/>
      <c r="N317" s="325"/>
      <c r="O317" s="327"/>
      <c r="P317" s="327"/>
      <c r="Q317" s="327"/>
      <c r="R317" s="361"/>
      <c r="S317" s="325"/>
      <c r="T317" s="327"/>
      <c r="U317" s="327"/>
      <c r="V317" s="327"/>
      <c r="W317" s="327"/>
      <c r="X317" s="327"/>
      <c r="Z317" s="400"/>
      <c r="AA317" s="329"/>
      <c r="AB317" s="213"/>
      <c r="AC317" s="213"/>
    </row>
    <row r="318" spans="3:29">
      <c r="I318" s="213"/>
      <c r="J318" s="213"/>
      <c r="K318" s="213"/>
      <c r="L318" s="325"/>
      <c r="M318" s="361"/>
      <c r="N318" s="325"/>
      <c r="O318" s="327"/>
      <c r="P318" s="327"/>
      <c r="Q318" s="327"/>
      <c r="R318" s="361"/>
      <c r="S318" s="325"/>
      <c r="T318" s="327"/>
      <c r="U318" s="327"/>
      <c r="V318" s="327"/>
      <c r="W318" s="327"/>
      <c r="X318" s="327"/>
      <c r="Z318" s="400"/>
      <c r="AA318" s="329"/>
      <c r="AB318" s="213"/>
      <c r="AC318" s="213"/>
    </row>
    <row r="320" spans="3:29">
      <c r="I320" s="213"/>
      <c r="J320" s="213"/>
      <c r="K320" s="213"/>
      <c r="L320" s="320"/>
      <c r="M320" s="365"/>
      <c r="N320" s="320"/>
      <c r="O320" s="366"/>
      <c r="P320" s="366"/>
      <c r="Q320" s="366"/>
      <c r="R320" s="365"/>
      <c r="S320" s="320"/>
      <c r="T320" s="366"/>
      <c r="U320" s="366"/>
      <c r="V320" s="366"/>
      <c r="W320" s="366"/>
      <c r="X320" s="366"/>
      <c r="Z320" s="400"/>
      <c r="AA320" s="329"/>
      <c r="AB320" s="213"/>
      <c r="AC320" s="213"/>
    </row>
    <row r="321" spans="9:29">
      <c r="I321" s="213"/>
      <c r="J321" s="213"/>
      <c r="K321" s="213"/>
      <c r="L321" s="320"/>
      <c r="M321" s="365"/>
      <c r="N321" s="320"/>
      <c r="O321" s="366"/>
      <c r="P321" s="366"/>
      <c r="Q321" s="366"/>
      <c r="R321" s="365"/>
      <c r="S321" s="320"/>
      <c r="T321" s="366"/>
      <c r="U321" s="366"/>
      <c r="V321" s="366"/>
      <c r="W321" s="366"/>
      <c r="X321" s="366"/>
      <c r="Z321" s="400"/>
      <c r="AA321" s="329"/>
      <c r="AB321" s="213"/>
      <c r="AC321" s="213"/>
    </row>
    <row r="322" spans="9:29">
      <c r="I322" s="213"/>
      <c r="J322" s="213"/>
      <c r="K322" s="213"/>
      <c r="L322" s="320"/>
      <c r="M322" s="365"/>
      <c r="N322" s="320"/>
      <c r="O322" s="366"/>
      <c r="P322" s="366"/>
      <c r="Q322" s="366"/>
      <c r="R322" s="365"/>
      <c r="S322" s="320"/>
      <c r="T322" s="366"/>
      <c r="U322" s="366"/>
      <c r="V322" s="366"/>
      <c r="W322" s="366"/>
      <c r="X322" s="366"/>
      <c r="Z322" s="400"/>
      <c r="AA322" s="329"/>
      <c r="AB322" s="213"/>
      <c r="AC322" s="213"/>
    </row>
    <row r="323" spans="9:29">
      <c r="I323" s="213"/>
      <c r="J323" s="213"/>
      <c r="K323" s="213"/>
      <c r="L323" s="470"/>
      <c r="N323" s="470"/>
      <c r="O323" s="471"/>
      <c r="P323" s="471"/>
      <c r="Q323" s="471"/>
      <c r="S323" s="470"/>
      <c r="T323" s="471"/>
      <c r="U323" s="471"/>
      <c r="V323" s="471"/>
      <c r="W323" s="471"/>
      <c r="X323" s="471"/>
      <c r="Z323" s="436"/>
      <c r="AB323" s="213"/>
      <c r="AC323" s="213"/>
    </row>
  </sheetData>
  <mergeCells count="32">
    <mergeCell ref="B275:H275"/>
    <mergeCell ref="B194:U194"/>
    <mergeCell ref="K196:T196"/>
    <mergeCell ref="M198:O198"/>
    <mergeCell ref="R198:T198"/>
    <mergeCell ref="B210:T210"/>
    <mergeCell ref="B212:T212"/>
    <mergeCell ref="B214:T214"/>
    <mergeCell ref="B215:O215"/>
    <mergeCell ref="K216:T216"/>
    <mergeCell ref="M218:O218"/>
    <mergeCell ref="R218:T218"/>
    <mergeCell ref="B143:T143"/>
    <mergeCell ref="B145:T145"/>
    <mergeCell ref="B147:T147"/>
    <mergeCell ref="K149:T149"/>
    <mergeCell ref="M151:O151"/>
    <mergeCell ref="R151:T151"/>
    <mergeCell ref="M86:O86"/>
    <mergeCell ref="R86:T86"/>
    <mergeCell ref="B2:T2"/>
    <mergeCell ref="B4:T4"/>
    <mergeCell ref="B6:T6"/>
    <mergeCell ref="B8:T8"/>
    <mergeCell ref="M10:T10"/>
    <mergeCell ref="M12:O12"/>
    <mergeCell ref="R12:T12"/>
    <mergeCell ref="B76:T76"/>
    <mergeCell ref="B78:T78"/>
    <mergeCell ref="B80:T80"/>
    <mergeCell ref="B82:T82"/>
    <mergeCell ref="M84:T84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"/>
  <sheetViews>
    <sheetView workbookViewId="0">
      <selection activeCell="J11" sqref="J11"/>
    </sheetView>
  </sheetViews>
  <sheetFormatPr defaultColWidth="8.85546875" defaultRowHeight="15"/>
  <sheetData>
    <row r="1" spans="1:5">
      <c r="A1" s="479" t="s">
        <v>321</v>
      </c>
      <c r="B1" s="479"/>
      <c r="C1" s="479"/>
      <c r="D1" s="480"/>
      <c r="E1" s="481">
        <f>SUM(E2:E5)</f>
        <v>18524</v>
      </c>
    </row>
    <row r="2" spans="1:5">
      <c r="A2" s="482"/>
      <c r="B2" s="482" t="s">
        <v>393</v>
      </c>
      <c r="C2" s="482"/>
      <c r="D2" s="482"/>
      <c r="E2" s="483">
        <v>4500</v>
      </c>
    </row>
    <row r="3" spans="1:5">
      <c r="A3" s="482"/>
      <c r="B3" s="482" t="s">
        <v>192</v>
      </c>
      <c r="C3" s="482"/>
      <c r="D3" s="482"/>
      <c r="E3" s="483">
        <v>510</v>
      </c>
    </row>
    <row r="4" spans="1:5">
      <c r="A4" s="482"/>
      <c r="B4" s="482" t="s">
        <v>325</v>
      </c>
      <c r="C4" s="482"/>
      <c r="D4" s="482"/>
      <c r="E4" s="483">
        <v>13642</v>
      </c>
    </row>
    <row r="5" spans="1:5">
      <c r="A5" s="482"/>
      <c r="B5" s="482" t="s">
        <v>191</v>
      </c>
      <c r="C5" s="482"/>
      <c r="D5" s="482"/>
      <c r="E5" s="483">
        <v>-128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b47a21-b0c4-4028-a820-5122d429be12">
      <Terms xmlns="http://schemas.microsoft.com/office/infopath/2007/PartnerControls"/>
    </lcf76f155ced4ddcb4097134ff3c332f>
    <TaxCatchAll xmlns="be923d45-dec4-4010-addc-323f767c63e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0D24B5D13D6041BED08F892766A0AB" ma:contentTypeVersion="14" ma:contentTypeDescription="Create a new document." ma:contentTypeScope="" ma:versionID="e9ded1d7c74f2550de3cfb6a08c07cb6">
  <xsd:schema xmlns:xsd="http://www.w3.org/2001/XMLSchema" xmlns:xs="http://www.w3.org/2001/XMLSchema" xmlns:p="http://schemas.microsoft.com/office/2006/metadata/properties" xmlns:ns2="c2b47a21-b0c4-4028-a820-5122d429be12" xmlns:ns3="be923d45-dec4-4010-addc-323f767c63ee" targetNamespace="http://schemas.microsoft.com/office/2006/metadata/properties" ma:root="true" ma:fieldsID="58f5728c97b8fdec7c003b94f668832a" ns2:_="" ns3:_="">
    <xsd:import namespace="c2b47a21-b0c4-4028-a820-5122d429be12"/>
    <xsd:import namespace="be923d45-dec4-4010-addc-323f767c63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b47a21-b0c4-4028-a820-5122d429be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66517f8-c2e4-4df9-880a-0935e87afb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923d45-dec4-4010-addc-323f767c63e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d4cafdc-e463-41da-9f9d-4fde067b6276}" ma:internalName="TaxCatchAll" ma:showField="CatchAllData" ma:web="be923d45-dec4-4010-addc-323f767c63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6F70AF-5A36-416F-BC1C-D744911D2E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7252DE-5283-4EA7-825D-57A90F6AFB3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f73f51f-17a0-44f9-8262-4fe2dfbb84b8"/>
    <ds:schemaRef ds:uri="http://purl.org/dc/dcmitype/"/>
    <ds:schemaRef ds:uri="http://purl.org/dc/elements/1.1/"/>
    <ds:schemaRef ds:uri="2a37ba02-664b-4a5a-848a-8bd94583e39e"/>
    <ds:schemaRef ds:uri="http://schemas.microsoft.com/office/2006/metadata/properties"/>
    <ds:schemaRef ds:uri="http://www.w3.org/XML/1998/namespace"/>
    <ds:schemaRef ds:uri="c2b47a21-b0c4-4028-a820-5122d429be12"/>
    <ds:schemaRef ds:uri="be923d45-dec4-4010-addc-323f767c63ee"/>
  </ds:schemaRefs>
</ds:datastoreItem>
</file>

<file path=customXml/itemProps3.xml><?xml version="1.0" encoding="utf-8"?>
<ds:datastoreItem xmlns:ds="http://schemas.openxmlformats.org/officeDocument/2006/customXml" ds:itemID="{CA30A16A-F983-43CF-9986-8C61B768F3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b47a21-b0c4-4028-a820-5122d429be12"/>
    <ds:schemaRef ds:uri="be923d45-dec4-4010-addc-323f767c63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Índice</vt:lpstr>
      <vt:lpstr>CCA</vt:lpstr>
      <vt:lpstr>CC1</vt:lpstr>
      <vt:lpstr>CC2</vt:lpstr>
      <vt:lpstr>Plan2</vt:lpstr>
      <vt:lpstr>BP Prudencial</vt:lpstr>
      <vt:lpstr>PL Adm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Laís Laís</cp:lastModifiedBy>
  <dcterms:created xsi:type="dcterms:W3CDTF">2018-04-11T12:17:35Z</dcterms:created>
  <dcterms:modified xsi:type="dcterms:W3CDTF">2024-03-20T20:51:46Z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fed9c9-9e02-402c-91c6-79672c367b2e_Enabled">
    <vt:lpwstr>true</vt:lpwstr>
  </property>
  <property fmtid="{D5CDD505-2E9C-101B-9397-08002B2CF9AE}" pid="3" name="MSIP_Label_d3fed9c9-9e02-402c-91c6-79672c367b2e_SetDate">
    <vt:lpwstr>2021-07-19T20:57:33Z</vt:lpwstr>
  </property>
  <property fmtid="{D5CDD505-2E9C-101B-9397-08002B2CF9AE}" pid="4" name="MSIP_Label_d3fed9c9-9e02-402c-91c6-79672c367b2e_Method">
    <vt:lpwstr>Standard</vt:lpwstr>
  </property>
  <property fmtid="{D5CDD505-2E9C-101B-9397-08002B2CF9AE}" pid="5" name="MSIP_Label_d3fed9c9-9e02-402c-91c6-79672c367b2e_Name">
    <vt:lpwstr>d3fed9c9-9e02-402c-91c6-79672c367b2e</vt:lpwstr>
  </property>
  <property fmtid="{D5CDD505-2E9C-101B-9397-08002B2CF9AE}" pid="6" name="MSIP_Label_d3fed9c9-9e02-402c-91c6-79672c367b2e_SiteId">
    <vt:lpwstr>ccd25372-eb59-436a-ad74-78a49d784cf3</vt:lpwstr>
  </property>
  <property fmtid="{D5CDD505-2E9C-101B-9397-08002B2CF9AE}" pid="7" name="MSIP_Label_d3fed9c9-9e02-402c-91c6-79672c367b2e_ActionId">
    <vt:lpwstr>a2728bc7-4cda-4983-8fbf-babd1ee75fe1</vt:lpwstr>
  </property>
  <property fmtid="{D5CDD505-2E9C-101B-9397-08002B2CF9AE}" pid="8" name="MSIP_Label_d3fed9c9-9e02-402c-91c6-79672c367b2e_ContentBits">
    <vt:lpwstr>0</vt:lpwstr>
  </property>
  <property fmtid="{D5CDD505-2E9C-101B-9397-08002B2CF9AE}" pid="9" name="ContentTypeId">
    <vt:lpwstr>0x0101004E0D24B5D13D6041BED08F892766A0AB</vt:lpwstr>
  </property>
  <property fmtid="{D5CDD505-2E9C-101B-9397-08002B2CF9AE}" pid="10" name="Order">
    <vt:r8>2457000</vt:r8>
  </property>
  <property fmtid="{D5CDD505-2E9C-101B-9397-08002B2CF9AE}" pid="11" name="MediaServiceImageTags">
    <vt:lpwstr/>
  </property>
</Properties>
</file>